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ub.jiri\Desktop\"/>
    </mc:Choice>
  </mc:AlternateContent>
  <bookViews>
    <workbookView xWindow="0" yWindow="0" windowWidth="23040" windowHeight="9372"/>
  </bookViews>
  <sheets>
    <sheet name="Pozemek" sheetId="10" r:id="rId1"/>
  </sheets>
  <calcPr calcId="152511"/>
</workbook>
</file>

<file path=xl/calcChain.xml><?xml version="1.0" encoding="utf-8"?>
<calcChain xmlns="http://schemas.openxmlformats.org/spreadsheetml/2006/main">
  <c r="C40" i="10" l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39" i="10"/>
  <c r="C38" i="10"/>
  <c r="F38" i="10" l="1"/>
  <c r="F27" i="10" l="1"/>
  <c r="F26" i="10"/>
  <c r="D18" i="10"/>
  <c r="C18" i="10"/>
  <c r="D17" i="10"/>
  <c r="C17" i="10"/>
  <c r="D16" i="10"/>
  <c r="C16" i="10"/>
  <c r="D15" i="10"/>
  <c r="C15" i="10"/>
  <c r="E42" i="10" l="1"/>
  <c r="E46" i="10"/>
  <c r="E50" i="10"/>
  <c r="E44" i="10"/>
  <c r="E52" i="10"/>
  <c r="E45" i="10"/>
  <c r="E53" i="10"/>
  <c r="E43" i="10"/>
  <c r="E47" i="10"/>
  <c r="E51" i="10"/>
  <c r="E48" i="10"/>
  <c r="E41" i="10"/>
  <c r="E49" i="10"/>
  <c r="E114" i="10"/>
  <c r="F114" i="10" s="1"/>
  <c r="L114" i="10" s="1"/>
  <c r="E118" i="10"/>
  <c r="F118" i="10" s="1"/>
  <c r="L118" i="10" s="1"/>
  <c r="E122" i="10"/>
  <c r="F122" i="10" s="1"/>
  <c r="L122" i="10" s="1"/>
  <c r="E126" i="10"/>
  <c r="F126" i="10" s="1"/>
  <c r="L126" i="10" s="1"/>
  <c r="E130" i="10"/>
  <c r="E133" i="10"/>
  <c r="F133" i="10" s="1"/>
  <c r="L133" i="10" s="1"/>
  <c r="E137" i="10"/>
  <c r="F137" i="10" s="1"/>
  <c r="L137" i="10" s="1"/>
  <c r="E141" i="10"/>
  <c r="F141" i="10" s="1"/>
  <c r="L141" i="10" s="1"/>
  <c r="E144" i="10"/>
  <c r="F144" i="10" s="1"/>
  <c r="L144" i="10" s="1"/>
  <c r="E142" i="10"/>
  <c r="F142" i="10" s="1"/>
  <c r="L142" i="10" s="1"/>
  <c r="E146" i="10"/>
  <c r="F146" i="10" s="1"/>
  <c r="L146" i="10" s="1"/>
  <c r="E56" i="10"/>
  <c r="F56" i="10" s="1"/>
  <c r="L56" i="10" s="1"/>
  <c r="E62" i="10"/>
  <c r="F62" i="10" s="1"/>
  <c r="L62" i="10" s="1"/>
  <c r="E68" i="10"/>
  <c r="F68" i="10" s="1"/>
  <c r="L68" i="10" s="1"/>
  <c r="E74" i="10"/>
  <c r="E82" i="10"/>
  <c r="F82" i="10" s="1"/>
  <c r="L82" i="10" s="1"/>
  <c r="E88" i="10"/>
  <c r="F88" i="10" s="1"/>
  <c r="L88" i="10" s="1"/>
  <c r="E94" i="10"/>
  <c r="E100" i="10"/>
  <c r="E104" i="10"/>
  <c r="G104" i="10" s="1"/>
  <c r="E108" i="10"/>
  <c r="E115" i="10"/>
  <c r="F115" i="10" s="1"/>
  <c r="L115" i="10" s="1"/>
  <c r="E119" i="10"/>
  <c r="E55" i="10"/>
  <c r="E57" i="10"/>
  <c r="F57" i="10" s="1"/>
  <c r="L57" i="10" s="1"/>
  <c r="E59" i="10"/>
  <c r="F59" i="10" s="1"/>
  <c r="L59" i="10" s="1"/>
  <c r="E61" i="10"/>
  <c r="E63" i="10"/>
  <c r="E65" i="10"/>
  <c r="F65" i="10" s="1"/>
  <c r="L65" i="10" s="1"/>
  <c r="E67" i="10"/>
  <c r="F67" i="10" s="1"/>
  <c r="L67" i="10" s="1"/>
  <c r="E69" i="10"/>
  <c r="F69" i="10" s="1"/>
  <c r="L69" i="10" s="1"/>
  <c r="E71" i="10"/>
  <c r="E73" i="10"/>
  <c r="F73" i="10" s="1"/>
  <c r="L73" i="10" s="1"/>
  <c r="E75" i="10"/>
  <c r="F75" i="10" s="1"/>
  <c r="L75" i="10" s="1"/>
  <c r="E77" i="10"/>
  <c r="F77" i="10" s="1"/>
  <c r="L77" i="10" s="1"/>
  <c r="E79" i="10"/>
  <c r="E81" i="10"/>
  <c r="F81" i="10" s="1"/>
  <c r="L81" i="10" s="1"/>
  <c r="E83" i="10"/>
  <c r="F83" i="10" s="1"/>
  <c r="L83" i="10" s="1"/>
  <c r="E85" i="10"/>
  <c r="F85" i="10" s="1"/>
  <c r="L85" i="10" s="1"/>
  <c r="E87" i="10"/>
  <c r="E89" i="10"/>
  <c r="F89" i="10" s="1"/>
  <c r="L89" i="10" s="1"/>
  <c r="E91" i="10"/>
  <c r="G91" i="10" s="1"/>
  <c r="E93" i="10"/>
  <c r="E95" i="10"/>
  <c r="E97" i="10"/>
  <c r="G97" i="10" s="1"/>
  <c r="E99" i="10"/>
  <c r="G99" i="10" s="1"/>
  <c r="E101" i="10"/>
  <c r="E103" i="10"/>
  <c r="E105" i="10"/>
  <c r="G105" i="10" s="1"/>
  <c r="E107" i="10"/>
  <c r="G107" i="10" s="1"/>
  <c r="E109" i="10"/>
  <c r="E111" i="10"/>
  <c r="E113" i="10"/>
  <c r="E117" i="10"/>
  <c r="F117" i="10" s="1"/>
  <c r="L117" i="10" s="1"/>
  <c r="E121" i="10"/>
  <c r="F121" i="10" s="1"/>
  <c r="L121" i="10" s="1"/>
  <c r="E125" i="10"/>
  <c r="E129" i="10"/>
  <c r="F129" i="10" s="1"/>
  <c r="L129" i="10" s="1"/>
  <c r="E136" i="10"/>
  <c r="F136" i="10" s="1"/>
  <c r="L136" i="10" s="1"/>
  <c r="E140" i="10"/>
  <c r="F140" i="10" s="1"/>
  <c r="L140" i="10" s="1"/>
  <c r="E143" i="10"/>
  <c r="E54" i="10"/>
  <c r="F54" i="10" s="1"/>
  <c r="L54" i="10" s="1"/>
  <c r="E60" i="10"/>
  <c r="E64" i="10"/>
  <c r="F64" i="10" s="1"/>
  <c r="L64" i="10" s="1"/>
  <c r="E70" i="10"/>
  <c r="F70" i="10" s="1"/>
  <c r="L70" i="10" s="1"/>
  <c r="E76" i="10"/>
  <c r="F76" i="10" s="1"/>
  <c r="L76" i="10" s="1"/>
  <c r="E80" i="10"/>
  <c r="E86" i="10"/>
  <c r="F86" i="10" s="1"/>
  <c r="L86" i="10" s="1"/>
  <c r="E92" i="10"/>
  <c r="E98" i="10"/>
  <c r="E102" i="10"/>
  <c r="E106" i="10"/>
  <c r="G106" i="10" s="1"/>
  <c r="E112" i="10"/>
  <c r="G112" i="10" s="1"/>
  <c r="E116" i="10"/>
  <c r="E120" i="10"/>
  <c r="F120" i="10" s="1"/>
  <c r="L120" i="10" s="1"/>
  <c r="E124" i="10"/>
  <c r="F124" i="10" s="1"/>
  <c r="L124" i="10" s="1"/>
  <c r="E128" i="10"/>
  <c r="F128" i="10" s="1"/>
  <c r="L128" i="10" s="1"/>
  <c r="E132" i="10"/>
  <c r="E135" i="10"/>
  <c r="F135" i="10" s="1"/>
  <c r="L135" i="10" s="1"/>
  <c r="E139" i="10"/>
  <c r="F139" i="10" s="1"/>
  <c r="L139" i="10" s="1"/>
  <c r="E58" i="10"/>
  <c r="E66" i="10"/>
  <c r="F66" i="10" s="1"/>
  <c r="L66" i="10" s="1"/>
  <c r="E72" i="10"/>
  <c r="F72" i="10" s="1"/>
  <c r="L72" i="10" s="1"/>
  <c r="E78" i="10"/>
  <c r="F78" i="10" s="1"/>
  <c r="L78" i="10" s="1"/>
  <c r="E84" i="10"/>
  <c r="E90" i="10"/>
  <c r="G90" i="10" s="1"/>
  <c r="E96" i="10"/>
  <c r="G96" i="10" s="1"/>
  <c r="E110" i="10"/>
  <c r="G110" i="10" s="1"/>
  <c r="E123" i="10"/>
  <c r="E127" i="10"/>
  <c r="F127" i="10" s="1"/>
  <c r="L127" i="10" s="1"/>
  <c r="E131" i="10"/>
  <c r="F131" i="10" s="1"/>
  <c r="L131" i="10" s="1"/>
  <c r="E145" i="10"/>
  <c r="F145" i="10" s="1"/>
  <c r="L145" i="10" s="1"/>
  <c r="E138" i="10"/>
  <c r="E134" i="10"/>
  <c r="F134" i="10" s="1"/>
  <c r="L134" i="10" s="1"/>
  <c r="E39" i="10"/>
  <c r="E40" i="10"/>
  <c r="E38" i="10"/>
  <c r="H38" i="10" s="1"/>
  <c r="G43" i="10" l="1"/>
  <c r="F43" i="10"/>
  <c r="H43" i="10"/>
  <c r="G53" i="10"/>
  <c r="I53" i="10" s="1"/>
  <c r="F53" i="10"/>
  <c r="L53" i="10" s="1"/>
  <c r="H53" i="10"/>
  <c r="G51" i="10"/>
  <c r="I51" i="10" s="1"/>
  <c r="F51" i="10"/>
  <c r="H51" i="10"/>
  <c r="G45" i="10"/>
  <c r="F45" i="10"/>
  <c r="H45" i="10"/>
  <c r="G46" i="10"/>
  <c r="H46" i="10"/>
  <c r="F46" i="10"/>
  <c r="G41" i="10"/>
  <c r="I41" i="10" s="1"/>
  <c r="H41" i="10"/>
  <c r="F41" i="10"/>
  <c r="G44" i="10"/>
  <c r="H44" i="10"/>
  <c r="F44" i="10"/>
  <c r="G48" i="10"/>
  <c r="H48" i="10"/>
  <c r="F48" i="10"/>
  <c r="G50" i="10"/>
  <c r="H50" i="10"/>
  <c r="F50" i="10"/>
  <c r="G49" i="10"/>
  <c r="I49" i="10" s="1"/>
  <c r="F49" i="10"/>
  <c r="H49" i="10"/>
  <c r="G47" i="10"/>
  <c r="I47" i="10" s="1"/>
  <c r="F47" i="10"/>
  <c r="H47" i="10"/>
  <c r="G52" i="10"/>
  <c r="H52" i="10"/>
  <c r="F52" i="10"/>
  <c r="G42" i="10"/>
  <c r="F42" i="10"/>
  <c r="H42" i="10"/>
  <c r="G67" i="10"/>
  <c r="G83" i="10"/>
  <c r="H67" i="10"/>
  <c r="N67" i="10" s="1"/>
  <c r="G88" i="10"/>
  <c r="G64" i="10"/>
  <c r="G131" i="10"/>
  <c r="H133" i="10"/>
  <c r="N133" i="10" s="1"/>
  <c r="H127" i="10"/>
  <c r="N127" i="10" s="1"/>
  <c r="H120" i="10"/>
  <c r="N120" i="10" s="1"/>
  <c r="G57" i="10"/>
  <c r="G73" i="10"/>
  <c r="G89" i="10"/>
  <c r="G66" i="10"/>
  <c r="G127" i="10"/>
  <c r="H118" i="10"/>
  <c r="N118" i="10" s="1"/>
  <c r="H59" i="10"/>
  <c r="N59" i="10" s="1"/>
  <c r="H82" i="10"/>
  <c r="N82" i="10" s="1"/>
  <c r="G59" i="10"/>
  <c r="G75" i="10"/>
  <c r="G72" i="10"/>
  <c r="G146" i="10"/>
  <c r="H83" i="10"/>
  <c r="N83" i="10" s="1"/>
  <c r="P83" i="10" s="1"/>
  <c r="H139" i="10"/>
  <c r="N139" i="10" s="1"/>
  <c r="H66" i="10"/>
  <c r="N66" i="10" s="1"/>
  <c r="G65" i="10"/>
  <c r="G81" i="10"/>
  <c r="G56" i="10"/>
  <c r="G82" i="10"/>
  <c r="G135" i="10"/>
  <c r="H129" i="10"/>
  <c r="N129" i="10" s="1"/>
  <c r="H75" i="10"/>
  <c r="N75" i="10" s="1"/>
  <c r="H134" i="10"/>
  <c r="N134" i="10" s="1"/>
  <c r="H135" i="10"/>
  <c r="N135" i="10" s="1"/>
  <c r="F61" i="10"/>
  <c r="L61" i="10" s="1"/>
  <c r="H61" i="10"/>
  <c r="G61" i="10"/>
  <c r="F138" i="10"/>
  <c r="L138" i="10" s="1"/>
  <c r="H138" i="10"/>
  <c r="G138" i="10"/>
  <c r="F123" i="10"/>
  <c r="L123" i="10" s="1"/>
  <c r="G123" i="10"/>
  <c r="H123" i="10"/>
  <c r="F84" i="10"/>
  <c r="H84" i="10"/>
  <c r="G84" i="10"/>
  <c r="F58" i="10"/>
  <c r="H58" i="10"/>
  <c r="G58" i="10"/>
  <c r="F132" i="10"/>
  <c r="L132" i="10" s="1"/>
  <c r="G132" i="10"/>
  <c r="H132" i="10"/>
  <c r="F116" i="10"/>
  <c r="L116" i="10" s="1"/>
  <c r="H116" i="10"/>
  <c r="G116" i="10"/>
  <c r="H102" i="10"/>
  <c r="F102" i="10"/>
  <c r="L102" i="10" s="1"/>
  <c r="G102" i="10"/>
  <c r="F80" i="10"/>
  <c r="G80" i="10"/>
  <c r="H80" i="10"/>
  <c r="F60" i="10"/>
  <c r="L60" i="10" s="1"/>
  <c r="H60" i="10"/>
  <c r="G60" i="10"/>
  <c r="F143" i="10"/>
  <c r="L143" i="10" s="1"/>
  <c r="G143" i="10"/>
  <c r="H143" i="10"/>
  <c r="F125" i="10"/>
  <c r="L125" i="10" s="1"/>
  <c r="G125" i="10"/>
  <c r="H125" i="10"/>
  <c r="H111" i="10"/>
  <c r="F111" i="10"/>
  <c r="L111" i="10" s="1"/>
  <c r="G111" i="10"/>
  <c r="H103" i="10"/>
  <c r="F103" i="10"/>
  <c r="L103" i="10" s="1"/>
  <c r="G103" i="10"/>
  <c r="H95" i="10"/>
  <c r="F95" i="10"/>
  <c r="L95" i="10" s="1"/>
  <c r="G95" i="10"/>
  <c r="F87" i="10"/>
  <c r="H87" i="10"/>
  <c r="G87" i="10"/>
  <c r="F79" i="10"/>
  <c r="H79" i="10"/>
  <c r="G79" i="10"/>
  <c r="F71" i="10"/>
  <c r="L71" i="10" s="1"/>
  <c r="H71" i="10"/>
  <c r="G71" i="10"/>
  <c r="F63" i="10"/>
  <c r="L63" i="10" s="1"/>
  <c r="H63" i="10"/>
  <c r="G63" i="10"/>
  <c r="F55" i="10"/>
  <c r="H55" i="10"/>
  <c r="G55" i="10"/>
  <c r="F119" i="10"/>
  <c r="G119" i="10"/>
  <c r="H119" i="10"/>
  <c r="H100" i="10"/>
  <c r="F100" i="10"/>
  <c r="L100" i="10" s="1"/>
  <c r="G100" i="10"/>
  <c r="F74" i="10"/>
  <c r="L74" i="10" s="1"/>
  <c r="H74" i="10"/>
  <c r="G74" i="10"/>
  <c r="F130" i="10"/>
  <c r="G130" i="10"/>
  <c r="H130" i="10"/>
  <c r="H101" i="10"/>
  <c r="F101" i="10"/>
  <c r="L101" i="10" s="1"/>
  <c r="H93" i="10"/>
  <c r="F93" i="10"/>
  <c r="L93" i="10" s="1"/>
  <c r="H94" i="10"/>
  <c r="F94" i="10"/>
  <c r="L94" i="10" s="1"/>
  <c r="G144" i="10"/>
  <c r="G126" i="10"/>
  <c r="G128" i="10"/>
  <c r="H96" i="10"/>
  <c r="I96" i="10" s="1"/>
  <c r="F96" i="10"/>
  <c r="L96" i="10" s="1"/>
  <c r="H112" i="10"/>
  <c r="I112" i="10" s="1"/>
  <c r="F112" i="10"/>
  <c r="L112" i="10" s="1"/>
  <c r="H92" i="10"/>
  <c r="F92" i="10"/>
  <c r="H107" i="10"/>
  <c r="I107" i="10" s="1"/>
  <c r="F107" i="10"/>
  <c r="L107" i="10" s="1"/>
  <c r="H99" i="10"/>
  <c r="I99" i="10" s="1"/>
  <c r="F99" i="10"/>
  <c r="L99" i="10" s="1"/>
  <c r="H91" i="10"/>
  <c r="I91" i="10" s="1"/>
  <c r="F91" i="10"/>
  <c r="L91" i="10" s="1"/>
  <c r="H108" i="10"/>
  <c r="F108" i="10"/>
  <c r="L108" i="10" s="1"/>
  <c r="G69" i="10"/>
  <c r="G77" i="10"/>
  <c r="G85" i="10"/>
  <c r="G68" i="10"/>
  <c r="G76" i="10"/>
  <c r="G139" i="10"/>
  <c r="G120" i="10"/>
  <c r="G136" i="10"/>
  <c r="G117" i="10"/>
  <c r="G137" i="10"/>
  <c r="G122" i="10"/>
  <c r="G124" i="10"/>
  <c r="G134" i="10"/>
  <c r="G94" i="10"/>
  <c r="H141" i="10"/>
  <c r="N141" i="10" s="1"/>
  <c r="P141" i="10" s="1"/>
  <c r="H144" i="10"/>
  <c r="N144" i="10" s="1"/>
  <c r="H126" i="10"/>
  <c r="N126" i="10" s="1"/>
  <c r="H89" i="10"/>
  <c r="N89" i="10" s="1"/>
  <c r="H81" i="10"/>
  <c r="N81" i="10" s="1"/>
  <c r="H73" i="10"/>
  <c r="N73" i="10" s="1"/>
  <c r="P73" i="10" s="1"/>
  <c r="H65" i="10"/>
  <c r="N65" i="10" s="1"/>
  <c r="H57" i="10"/>
  <c r="N57" i="10" s="1"/>
  <c r="H117" i="10"/>
  <c r="N117" i="10" s="1"/>
  <c r="H146" i="10"/>
  <c r="N146" i="10" s="1"/>
  <c r="H128" i="10"/>
  <c r="N128" i="10" s="1"/>
  <c r="P128" i="10" s="1"/>
  <c r="H88" i="10"/>
  <c r="H72" i="10"/>
  <c r="N72" i="10" s="1"/>
  <c r="H64" i="10"/>
  <c r="N64" i="10" s="1"/>
  <c r="H56" i="10"/>
  <c r="N56" i="10" s="1"/>
  <c r="H110" i="10"/>
  <c r="I110" i="10" s="1"/>
  <c r="F110" i="10"/>
  <c r="L110" i="10" s="1"/>
  <c r="H98" i="10"/>
  <c r="F98" i="10"/>
  <c r="L98" i="10" s="1"/>
  <c r="H109" i="10"/>
  <c r="F109" i="10"/>
  <c r="L109" i="10" s="1"/>
  <c r="G141" i="10"/>
  <c r="H90" i="10"/>
  <c r="I90" i="10" s="1"/>
  <c r="F90" i="10"/>
  <c r="L90" i="10" s="1"/>
  <c r="H106" i="10"/>
  <c r="I106" i="10" s="1"/>
  <c r="F106" i="10"/>
  <c r="L106" i="10" s="1"/>
  <c r="H113" i="10"/>
  <c r="F113" i="10"/>
  <c r="L113" i="10" s="1"/>
  <c r="H105" i="10"/>
  <c r="I105" i="10" s="1"/>
  <c r="F105" i="10"/>
  <c r="L105" i="10" s="1"/>
  <c r="H97" i="10"/>
  <c r="I97" i="10" s="1"/>
  <c r="F97" i="10"/>
  <c r="L97" i="10" s="1"/>
  <c r="H104" i="10"/>
  <c r="I104" i="10" s="1"/>
  <c r="F104" i="10"/>
  <c r="L104" i="10" s="1"/>
  <c r="G54" i="10"/>
  <c r="G62" i="10"/>
  <c r="G70" i="10"/>
  <c r="G78" i="10"/>
  <c r="G86" i="10"/>
  <c r="G142" i="10"/>
  <c r="G129" i="10"/>
  <c r="G133" i="10"/>
  <c r="G118" i="10"/>
  <c r="G113" i="10"/>
  <c r="I113" i="10" s="1"/>
  <c r="G108" i="10"/>
  <c r="G92" i="10"/>
  <c r="H136" i="10"/>
  <c r="N136" i="10" s="1"/>
  <c r="H137" i="10"/>
  <c r="N137" i="10" s="1"/>
  <c r="P137" i="10" s="1"/>
  <c r="H122" i="10"/>
  <c r="N122" i="10" s="1"/>
  <c r="H145" i="10"/>
  <c r="N145" i="10" s="1"/>
  <c r="P145" i="10" s="1"/>
  <c r="H131" i="10"/>
  <c r="N131" i="10" s="1"/>
  <c r="H115" i="10"/>
  <c r="N115" i="10" s="1"/>
  <c r="H142" i="10"/>
  <c r="N142" i="10" s="1"/>
  <c r="H124" i="10"/>
  <c r="N124" i="10" s="1"/>
  <c r="H86" i="10"/>
  <c r="N86" i="10" s="1"/>
  <c r="H78" i="10"/>
  <c r="N78" i="10" s="1"/>
  <c r="H70" i="10"/>
  <c r="N70" i="10" s="1"/>
  <c r="P70" i="10" s="1"/>
  <c r="H62" i="10"/>
  <c r="N62" i="10" s="1"/>
  <c r="H54" i="10"/>
  <c r="N54" i="10" s="1"/>
  <c r="G109" i="10"/>
  <c r="G101" i="10"/>
  <c r="G93" i="10"/>
  <c r="G140" i="10"/>
  <c r="G114" i="10"/>
  <c r="G145" i="10"/>
  <c r="G115" i="10"/>
  <c r="G98" i="10"/>
  <c r="H140" i="10"/>
  <c r="N140" i="10" s="1"/>
  <c r="H85" i="10"/>
  <c r="N85" i="10" s="1"/>
  <c r="H77" i="10"/>
  <c r="N77" i="10" s="1"/>
  <c r="P77" i="10" s="1"/>
  <c r="H69" i="10"/>
  <c r="N69" i="10" s="1"/>
  <c r="H76" i="10"/>
  <c r="N76" i="10" s="1"/>
  <c r="H68" i="10"/>
  <c r="N68" i="10" s="1"/>
  <c r="G121" i="10"/>
  <c r="H114" i="10"/>
  <c r="N114" i="10" s="1"/>
  <c r="H121" i="10"/>
  <c r="N121" i="10" s="1"/>
  <c r="F40" i="10"/>
  <c r="H40" i="10"/>
  <c r="F39" i="10"/>
  <c r="G39" i="10"/>
  <c r="G38" i="10"/>
  <c r="I38" i="10" s="1"/>
  <c r="H39" i="10"/>
  <c r="G40" i="10"/>
  <c r="I52" i="10" l="1"/>
  <c r="I48" i="10"/>
  <c r="I45" i="10"/>
  <c r="I145" i="10"/>
  <c r="M145" i="10" s="1"/>
  <c r="O145" i="10" s="1"/>
  <c r="I44" i="10"/>
  <c r="I42" i="10"/>
  <c r="I50" i="10"/>
  <c r="I46" i="10"/>
  <c r="I43" i="10"/>
  <c r="I93" i="10"/>
  <c r="I92" i="10"/>
  <c r="I55" i="10"/>
  <c r="I87" i="10"/>
  <c r="I84" i="10"/>
  <c r="I70" i="10"/>
  <c r="I108" i="10"/>
  <c r="M108" i="10" s="1"/>
  <c r="O108" i="10" s="1"/>
  <c r="I133" i="10"/>
  <c r="M133" i="10" s="1"/>
  <c r="O133" i="10" s="1"/>
  <c r="I94" i="10"/>
  <c r="M94" i="10" s="1"/>
  <c r="O94" i="10" s="1"/>
  <c r="I129" i="10"/>
  <c r="M129" i="10" s="1"/>
  <c r="I101" i="10"/>
  <c r="M101" i="10" s="1"/>
  <c r="O101" i="10" s="1"/>
  <c r="I139" i="10"/>
  <c r="M139" i="10" s="1"/>
  <c r="O139" i="10" s="1"/>
  <c r="I74" i="10"/>
  <c r="M74" i="10" s="1"/>
  <c r="O74" i="10" s="1"/>
  <c r="I63" i="10"/>
  <c r="M63" i="10" s="1"/>
  <c r="O63" i="10" s="1"/>
  <c r="I95" i="10"/>
  <c r="M95" i="10" s="1"/>
  <c r="O95" i="10" s="1"/>
  <c r="I116" i="10"/>
  <c r="M116" i="10" s="1"/>
  <c r="O116" i="10" s="1"/>
  <c r="I82" i="10"/>
  <c r="M82" i="10" s="1"/>
  <c r="O82" i="10" s="1"/>
  <c r="I122" i="10"/>
  <c r="M122" i="10" s="1"/>
  <c r="O122" i="10" s="1"/>
  <c r="I68" i="10"/>
  <c r="I77" i="10"/>
  <c r="M77" i="10" s="1"/>
  <c r="O77" i="10" s="1"/>
  <c r="I132" i="10"/>
  <c r="M132" i="10" s="1"/>
  <c r="O132" i="10" s="1"/>
  <c r="I59" i="10"/>
  <c r="I89" i="10"/>
  <c r="M89" i="10" s="1"/>
  <c r="O89" i="10" s="1"/>
  <c r="I88" i="10"/>
  <c r="M88" i="10" s="1"/>
  <c r="O88" i="10" s="1"/>
  <c r="I121" i="10"/>
  <c r="M121" i="10" s="1"/>
  <c r="O121" i="10" s="1"/>
  <c r="I109" i="10"/>
  <c r="M109" i="10" s="1"/>
  <c r="O109" i="10" s="1"/>
  <c r="I137" i="10"/>
  <c r="M137" i="10" s="1"/>
  <c r="O137" i="10" s="1"/>
  <c r="I128" i="10"/>
  <c r="M128" i="10" s="1"/>
  <c r="O128" i="10" s="1"/>
  <c r="I102" i="10"/>
  <c r="M102" i="10" s="1"/>
  <c r="O102" i="10" s="1"/>
  <c r="I56" i="10"/>
  <c r="M56" i="10" s="1"/>
  <c r="I86" i="10"/>
  <c r="M86" i="10" s="1"/>
  <c r="O86" i="10" s="1"/>
  <c r="I54" i="10"/>
  <c r="M54" i="10" s="1"/>
  <c r="O54" i="10" s="1"/>
  <c r="I79" i="10"/>
  <c r="I58" i="10"/>
  <c r="I61" i="10"/>
  <c r="M61" i="10" s="1"/>
  <c r="O61" i="10" s="1"/>
  <c r="I57" i="10"/>
  <c r="M57" i="10" s="1"/>
  <c r="O57" i="10" s="1"/>
  <c r="I83" i="10"/>
  <c r="I62" i="10"/>
  <c r="I134" i="10"/>
  <c r="M134" i="10" s="1"/>
  <c r="O134" i="10" s="1"/>
  <c r="I120" i="10"/>
  <c r="M120" i="10" s="1"/>
  <c r="O120" i="10" s="1"/>
  <c r="I69" i="10"/>
  <c r="M69" i="10" s="1"/>
  <c r="O69" i="10" s="1"/>
  <c r="I143" i="10"/>
  <c r="M143" i="10" s="1"/>
  <c r="O143" i="10" s="1"/>
  <c r="I123" i="10"/>
  <c r="M123" i="10" s="1"/>
  <c r="O123" i="10" s="1"/>
  <c r="I72" i="10"/>
  <c r="M72" i="10" s="1"/>
  <c r="O72" i="10" s="1"/>
  <c r="I127" i="10"/>
  <c r="M127" i="10" s="1"/>
  <c r="O127" i="10" s="1"/>
  <c r="I73" i="10"/>
  <c r="M73" i="10" s="1"/>
  <c r="O73" i="10" s="1"/>
  <c r="I136" i="10"/>
  <c r="M136" i="10" s="1"/>
  <c r="O136" i="10" s="1"/>
  <c r="I39" i="10"/>
  <c r="I140" i="10"/>
  <c r="M140" i="10" s="1"/>
  <c r="O140" i="10" s="1"/>
  <c r="I111" i="10"/>
  <c r="M111" i="10" s="1"/>
  <c r="O111" i="10" s="1"/>
  <c r="I125" i="10"/>
  <c r="M125" i="10" s="1"/>
  <c r="O125" i="10" s="1"/>
  <c r="I81" i="10"/>
  <c r="M81" i="10" s="1"/>
  <c r="O81" i="10" s="1"/>
  <c r="M53" i="10"/>
  <c r="O53" i="10" s="1"/>
  <c r="I131" i="10"/>
  <c r="M131" i="10" s="1"/>
  <c r="O131" i="10" s="1"/>
  <c r="I146" i="10"/>
  <c r="M146" i="10" s="1"/>
  <c r="O146" i="10" s="1"/>
  <c r="I114" i="10"/>
  <c r="M114" i="10" s="1"/>
  <c r="O114" i="10" s="1"/>
  <c r="I142" i="10"/>
  <c r="M142" i="10" s="1"/>
  <c r="O142" i="10" s="1"/>
  <c r="I40" i="10"/>
  <c r="I98" i="10"/>
  <c r="M98" i="10" s="1"/>
  <c r="O98" i="10" s="1"/>
  <c r="I118" i="10"/>
  <c r="M118" i="10" s="1"/>
  <c r="O118" i="10" s="1"/>
  <c r="I124" i="10"/>
  <c r="I126" i="10"/>
  <c r="I115" i="10"/>
  <c r="M115" i="10" s="1"/>
  <c r="O115" i="10" s="1"/>
  <c r="I78" i="10"/>
  <c r="M78" i="10" s="1"/>
  <c r="O78" i="10" s="1"/>
  <c r="I141" i="10"/>
  <c r="M141" i="10" s="1"/>
  <c r="O141" i="10" s="1"/>
  <c r="I117" i="10"/>
  <c r="M117" i="10" s="1"/>
  <c r="O117" i="10" s="1"/>
  <c r="I76" i="10"/>
  <c r="M76" i="10" s="1"/>
  <c r="O76" i="10" s="1"/>
  <c r="I85" i="10"/>
  <c r="M85" i="10" s="1"/>
  <c r="O85" i="10" s="1"/>
  <c r="I144" i="10"/>
  <c r="M144" i="10" s="1"/>
  <c r="O144" i="10" s="1"/>
  <c r="I130" i="10"/>
  <c r="I100" i="10"/>
  <c r="M100" i="10" s="1"/>
  <c r="O100" i="10" s="1"/>
  <c r="I119" i="10"/>
  <c r="I71" i="10"/>
  <c r="M71" i="10" s="1"/>
  <c r="O71" i="10" s="1"/>
  <c r="I103" i="10"/>
  <c r="M103" i="10" s="1"/>
  <c r="O103" i="10" s="1"/>
  <c r="I60" i="10"/>
  <c r="M60" i="10" s="1"/>
  <c r="O60" i="10" s="1"/>
  <c r="I80" i="10"/>
  <c r="I138" i="10"/>
  <c r="M138" i="10" s="1"/>
  <c r="O138" i="10" s="1"/>
  <c r="I135" i="10"/>
  <c r="M135" i="10" s="1"/>
  <c r="O135" i="10" s="1"/>
  <c r="I65" i="10"/>
  <c r="M65" i="10" s="1"/>
  <c r="O65" i="10" s="1"/>
  <c r="I75" i="10"/>
  <c r="M75" i="10" s="1"/>
  <c r="O75" i="10" s="1"/>
  <c r="I66" i="10"/>
  <c r="M66" i="10" s="1"/>
  <c r="O66" i="10" s="1"/>
  <c r="I64" i="10"/>
  <c r="M64" i="10" s="1"/>
  <c r="O64" i="10" s="1"/>
  <c r="I67" i="10"/>
  <c r="M67" i="10" s="1"/>
  <c r="O67" i="10" s="1"/>
  <c r="M83" i="10"/>
  <c r="O83" i="10" s="1"/>
  <c r="M107" i="10"/>
  <c r="O107" i="10" s="1"/>
  <c r="M112" i="10"/>
  <c r="O112" i="10" s="1"/>
  <c r="M59" i="10"/>
  <c r="M97" i="10"/>
  <c r="O97" i="10" s="1"/>
  <c r="M113" i="10"/>
  <c r="O113" i="10" s="1"/>
  <c r="N90" i="10"/>
  <c r="P90" i="10" s="1"/>
  <c r="M96" i="10"/>
  <c r="O96" i="10" s="1"/>
  <c r="N104" i="10"/>
  <c r="P104" i="10" s="1"/>
  <c r="N106" i="10"/>
  <c r="P106" i="10" s="1"/>
  <c r="L55" i="10"/>
  <c r="N55" i="10" s="1"/>
  <c r="P55" i="10" s="1"/>
  <c r="L87" i="10"/>
  <c r="N87" i="10" s="1"/>
  <c r="P87" i="10" s="1"/>
  <c r="L84" i="10"/>
  <c r="N84" i="10" s="1"/>
  <c r="P84" i="10" s="1"/>
  <c r="L130" i="10"/>
  <c r="N130" i="10" s="1"/>
  <c r="P130" i="10" s="1"/>
  <c r="L119" i="10"/>
  <c r="N119" i="10" s="1"/>
  <c r="P119" i="10" s="1"/>
  <c r="L79" i="10"/>
  <c r="N79" i="10" s="1"/>
  <c r="P79" i="10" s="1"/>
  <c r="L80" i="10"/>
  <c r="N80" i="10" s="1"/>
  <c r="P80" i="10" s="1"/>
  <c r="L58" i="10"/>
  <c r="N58" i="10" s="1"/>
  <c r="P58" i="10" s="1"/>
  <c r="L92" i="10"/>
  <c r="N92" i="10" s="1"/>
  <c r="P92" i="10" s="1"/>
  <c r="N97" i="10"/>
  <c r="P97" i="10" s="1"/>
  <c r="N113" i="10"/>
  <c r="P113" i="10" s="1"/>
  <c r="N99" i="10"/>
  <c r="P99" i="10" s="1"/>
  <c r="M70" i="10"/>
  <c r="O70" i="10" s="1"/>
  <c r="N109" i="10"/>
  <c r="P109" i="10" s="1"/>
  <c r="N100" i="10"/>
  <c r="P100" i="10" s="1"/>
  <c r="N103" i="10"/>
  <c r="P103" i="10" s="1"/>
  <c r="N105" i="10"/>
  <c r="P105" i="10" s="1"/>
  <c r="N110" i="10"/>
  <c r="P110" i="10" s="1"/>
  <c r="M91" i="10"/>
  <c r="O91" i="10" s="1"/>
  <c r="N53" i="10"/>
  <c r="P53" i="10" s="1"/>
  <c r="N98" i="10"/>
  <c r="P98" i="10" s="1"/>
  <c r="M124" i="10"/>
  <c r="O124" i="10" s="1"/>
  <c r="N88" i="10"/>
  <c r="P88" i="10" s="1"/>
  <c r="N91" i="10"/>
  <c r="P91" i="10" s="1"/>
  <c r="N107" i="10"/>
  <c r="P107" i="10" s="1"/>
  <c r="N96" i="10"/>
  <c r="P96" i="10" s="1"/>
  <c r="M93" i="10"/>
  <c r="O93" i="10" s="1"/>
  <c r="N71" i="10"/>
  <c r="P71" i="10" s="1"/>
  <c r="N60" i="10"/>
  <c r="P60" i="10" s="1"/>
  <c r="N138" i="10"/>
  <c r="P138" i="10" s="1"/>
  <c r="M62" i="10"/>
  <c r="M106" i="10"/>
  <c r="O106" i="10" s="1"/>
  <c r="N108" i="10"/>
  <c r="P108" i="10" s="1"/>
  <c r="M99" i="10"/>
  <c r="O99" i="10" s="1"/>
  <c r="M126" i="10"/>
  <c r="O126" i="10" s="1"/>
  <c r="N94" i="10"/>
  <c r="P94" i="10" s="1"/>
  <c r="N93" i="10"/>
  <c r="P93" i="10" s="1"/>
  <c r="N74" i="10"/>
  <c r="P74" i="10" s="1"/>
  <c r="N63" i="10"/>
  <c r="P63" i="10" s="1"/>
  <c r="N95" i="10"/>
  <c r="N143" i="10"/>
  <c r="P143" i="10" s="1"/>
  <c r="N116" i="10"/>
  <c r="P116" i="10" s="1"/>
  <c r="N123" i="10"/>
  <c r="P123" i="10" s="1"/>
  <c r="N61" i="10"/>
  <c r="P61" i="10" s="1"/>
  <c r="M90" i="10"/>
  <c r="O90" i="10" s="1"/>
  <c r="M104" i="10"/>
  <c r="O104" i="10" s="1"/>
  <c r="M68" i="10"/>
  <c r="O68" i="10" s="1"/>
  <c r="N112" i="10"/>
  <c r="P112" i="10" s="1"/>
  <c r="N101" i="10"/>
  <c r="P101" i="10" s="1"/>
  <c r="N111" i="10"/>
  <c r="P111" i="10" s="1"/>
  <c r="N125" i="10"/>
  <c r="P125" i="10" s="1"/>
  <c r="N102" i="10"/>
  <c r="P102" i="10" s="1"/>
  <c r="N132" i="10"/>
  <c r="P132" i="10" s="1"/>
  <c r="M105" i="10"/>
  <c r="O105" i="10" s="1"/>
  <c r="M110" i="10"/>
  <c r="O110" i="10" s="1"/>
  <c r="P54" i="10"/>
  <c r="P144" i="10"/>
  <c r="P89" i="10"/>
  <c r="P118" i="10"/>
  <c r="P120" i="10"/>
  <c r="P127" i="10"/>
  <c r="P136" i="10"/>
  <c r="P142" i="10"/>
  <c r="P134" i="10"/>
  <c r="P129" i="10"/>
  <c r="P146" i="10"/>
  <c r="P81" i="10"/>
  <c r="P57" i="10"/>
  <c r="P115" i="10"/>
  <c r="P67" i="10"/>
  <c r="P95" i="10"/>
  <c r="P69" i="10"/>
  <c r="P133" i="10"/>
  <c r="P78" i="10"/>
  <c r="P86" i="10"/>
  <c r="P122" i="10"/>
  <c r="P131" i="10"/>
  <c r="P135" i="10"/>
  <c r="P114" i="10"/>
  <c r="P68" i="10"/>
  <c r="P76" i="10"/>
  <c r="P65" i="10"/>
  <c r="P72" i="10"/>
  <c r="P75" i="10"/>
  <c r="P59" i="10"/>
  <c r="P56" i="10"/>
  <c r="P117" i="10"/>
  <c r="P139" i="10"/>
  <c r="P66" i="10"/>
  <c r="P124" i="10"/>
  <c r="P82" i="10"/>
  <c r="P140" i="10"/>
  <c r="P85" i="10"/>
  <c r="P121" i="10"/>
  <c r="P64" i="10"/>
  <c r="M87" i="10" l="1"/>
  <c r="O87" i="10" s="1"/>
  <c r="M79" i="10"/>
  <c r="O79" i="10" s="1"/>
  <c r="M84" i="10"/>
  <c r="O84" i="10" s="1"/>
  <c r="M58" i="10"/>
  <c r="O58" i="10" s="1"/>
  <c r="M119" i="10"/>
  <c r="O119" i="10" s="1"/>
  <c r="M55" i="10"/>
  <c r="O55" i="10" s="1"/>
  <c r="M130" i="10"/>
  <c r="O130" i="10" s="1"/>
  <c r="M92" i="10"/>
  <c r="O92" i="10" s="1"/>
  <c r="M80" i="10"/>
  <c r="O80" i="10" s="1"/>
  <c r="O62" i="10"/>
  <c r="O129" i="10"/>
  <c r="P126" i="10"/>
  <c r="O59" i="10"/>
  <c r="O56" i="10"/>
  <c r="P62" i="10"/>
</calcChain>
</file>

<file path=xl/comments1.xml><?xml version="1.0" encoding="utf-8"?>
<comments xmlns="http://schemas.openxmlformats.org/spreadsheetml/2006/main">
  <authors>
    <author>Duffková Renata</author>
  </authors>
  <commentList>
    <comment ref="D19" authorId="0" shapeId="0">
      <text>
        <r>
          <rPr>
            <b/>
            <sz val="9"/>
            <color indexed="81"/>
            <rFont val="Tahoma"/>
            <family val="2"/>
            <charset val="238"/>
          </rPr>
          <t>Duffková Renata:</t>
        </r>
        <r>
          <rPr>
            <sz val="9"/>
            <color indexed="81"/>
            <rFont val="Tahoma"/>
            <family val="2"/>
            <charset val="238"/>
          </rPr>
          <t xml:space="preserve">
v půdě musí zůstat 55 % z využitelné vodní kapacity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38"/>
          </rPr>
          <t>Duffková Renata:</t>
        </r>
        <r>
          <rPr>
            <sz val="9"/>
            <color indexed="81"/>
            <rFont val="Tahoma"/>
            <family val="2"/>
            <charset val="238"/>
          </rPr>
          <t xml:space="preserve">
sázení brambor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  <charset val="238"/>
          </rPr>
          <t>Duffková Renata:</t>
        </r>
        <r>
          <rPr>
            <sz val="9"/>
            <color indexed="81"/>
            <rFont val="Tahoma"/>
            <family val="2"/>
            <charset val="238"/>
          </rPr>
          <t xml:space="preserve">
počátek měření půdní vlhkosti
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  <charset val="238"/>
          </rPr>
          <t>Duffková Renata:</t>
        </r>
        <r>
          <rPr>
            <sz val="9"/>
            <color indexed="81"/>
            <rFont val="Tahoma"/>
            <family val="2"/>
            <charset val="238"/>
          </rPr>
          <t xml:space="preserve">
od 16.4. do 3.5. porucha srážkoměru - nedrželo klapátko, matka spadla</t>
        </r>
      </text>
    </comment>
  </commentList>
</comments>
</file>

<file path=xl/sharedStrings.xml><?xml version="1.0" encoding="utf-8"?>
<sst xmlns="http://schemas.openxmlformats.org/spreadsheetml/2006/main" count="151" uniqueCount="132">
  <si>
    <t xml:space="preserve"> Název uživatele závlahy:</t>
  </si>
  <si>
    <t xml:space="preserve">Pozemek: </t>
  </si>
  <si>
    <t xml:space="preserve">Rok: </t>
  </si>
  <si>
    <t>Obsah</t>
  </si>
  <si>
    <t>Polní vodní</t>
  </si>
  <si>
    <t>Bod</t>
  </si>
  <si>
    <t>zrn I. kat.</t>
  </si>
  <si>
    <t>[%]</t>
  </si>
  <si>
    <t>[% obj.]</t>
  </si>
  <si>
    <t/>
  </si>
  <si>
    <t>Druhy půd</t>
  </si>
  <si>
    <t>Obsah I. zrnitostní kategorie</t>
  </si>
  <si>
    <t xml:space="preserve">     od           do</t>
  </si>
  <si>
    <t>lehké</t>
  </si>
  <si>
    <t>písčité</t>
  </si>
  <si>
    <t xml:space="preserve">      0            10</t>
  </si>
  <si>
    <t>hlinito-písčité</t>
  </si>
  <si>
    <t xml:space="preserve">     10           20</t>
  </si>
  <si>
    <t>střední</t>
  </si>
  <si>
    <t>písčito-hlinité</t>
  </si>
  <si>
    <t xml:space="preserve">     20           30</t>
  </si>
  <si>
    <t>hlinité</t>
  </si>
  <si>
    <t xml:space="preserve">     30           45</t>
  </si>
  <si>
    <t>těžké</t>
  </si>
  <si>
    <t>jílovito-hlinité</t>
  </si>
  <si>
    <t xml:space="preserve">     45           60</t>
  </si>
  <si>
    <t>jílovité</t>
  </si>
  <si>
    <t xml:space="preserve">     60           70</t>
  </si>
  <si>
    <t>[mm]</t>
  </si>
  <si>
    <t>Napětí</t>
  </si>
  <si>
    <t>Evapotranspirace</t>
  </si>
  <si>
    <t>Pomocná</t>
  </si>
  <si>
    <t>Měsíc</t>
  </si>
  <si>
    <t>Den</t>
  </si>
  <si>
    <t>Počet dní</t>
  </si>
  <si>
    <t>Denní</t>
  </si>
  <si>
    <t>Průběžná</t>
  </si>
  <si>
    <t>Zásoba vody v půdě při</t>
  </si>
  <si>
    <t>Velikost</t>
  </si>
  <si>
    <t>v roce</t>
  </si>
  <si>
    <t>srážka</t>
  </si>
  <si>
    <t>hloubka</t>
  </si>
  <si>
    <t xml:space="preserve"> bodu vadnutí</t>
  </si>
  <si>
    <t xml:space="preserve"> polní vodní</t>
  </si>
  <si>
    <t xml:space="preserve">dodané </t>
  </si>
  <si>
    <t>od 1. ledna</t>
  </si>
  <si>
    <t>S</t>
  </si>
  <si>
    <t>[cm]</t>
  </si>
  <si>
    <t>(1)</t>
  </si>
  <si>
    <t>(2)</t>
  </si>
  <si>
    <t>(3)</t>
  </si>
  <si>
    <t>(4)</t>
  </si>
  <si>
    <r>
      <t xml:space="preserve">Min. zásoba půdní vody </t>
    </r>
    <r>
      <rPr>
        <i/>
        <sz val="10"/>
        <rFont val="Arial CE"/>
        <family val="2"/>
        <charset val="238"/>
      </rPr>
      <t>Z</t>
    </r>
    <r>
      <rPr>
        <i/>
        <vertAlign val="subscript"/>
        <sz val="10"/>
        <rFont val="Arial CE"/>
        <family val="2"/>
        <charset val="238"/>
      </rPr>
      <t>v, min</t>
    </r>
    <r>
      <rPr>
        <vertAlign val="subscript"/>
        <sz val="10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 xml:space="preserve">[měsíc, den, % </t>
    </r>
    <r>
      <rPr>
        <i/>
        <sz val="10"/>
        <rFont val="Arial CE"/>
        <family val="2"/>
        <charset val="238"/>
      </rPr>
      <t>Θ</t>
    </r>
    <r>
      <rPr>
        <i/>
        <vertAlign val="subscript"/>
        <sz val="10"/>
        <rFont val="Arial CE"/>
        <family val="2"/>
        <charset val="238"/>
      </rPr>
      <t>P</t>
    </r>
    <r>
      <rPr>
        <sz val="10"/>
        <rFont val="Arial CE"/>
        <family val="2"/>
        <charset val="238"/>
      </rPr>
      <t>]:</t>
    </r>
  </si>
  <si>
    <r>
      <t xml:space="preserve">kapacita  </t>
    </r>
    <r>
      <rPr>
        <i/>
        <sz val="10"/>
        <rFont val="Arial CE"/>
        <family val="2"/>
        <charset val="238"/>
      </rPr>
      <t>Θ</t>
    </r>
    <r>
      <rPr>
        <i/>
        <vertAlign val="subscript"/>
        <sz val="10"/>
        <rFont val="Arial CE"/>
        <family val="2"/>
        <charset val="238"/>
      </rPr>
      <t>PK</t>
    </r>
  </si>
  <si>
    <r>
      <t xml:space="preserve">vadnutí  </t>
    </r>
    <r>
      <rPr>
        <i/>
        <sz val="10"/>
        <rFont val="Arial CE"/>
        <family val="2"/>
        <charset val="238"/>
      </rPr>
      <t>Θ</t>
    </r>
    <r>
      <rPr>
        <i/>
        <vertAlign val="subscript"/>
        <sz val="10"/>
        <rFont val="Arial CE"/>
        <family val="2"/>
        <charset val="238"/>
      </rPr>
      <t>V</t>
    </r>
  </si>
  <si>
    <r>
      <t xml:space="preserve">Poznámka: </t>
    </r>
    <r>
      <rPr>
        <i/>
        <sz val="10"/>
        <rFont val="Arial CE"/>
        <family val="2"/>
        <charset val="238"/>
      </rPr>
      <t>Θ</t>
    </r>
    <r>
      <rPr>
        <i/>
        <vertAlign val="subscript"/>
        <sz val="10"/>
        <rFont val="Arial CE"/>
        <family val="2"/>
        <charset val="238"/>
      </rPr>
      <t>P</t>
    </r>
    <r>
      <rPr>
        <sz val="11"/>
        <color theme="1"/>
        <rFont val="Calibri"/>
        <family val="2"/>
        <charset val="238"/>
        <scheme val="minor"/>
      </rPr>
      <t xml:space="preserve"> je tzv. využitelná vodní kapacita, pro kterou platí vztah  </t>
    </r>
    <r>
      <rPr>
        <i/>
        <sz val="10"/>
        <rFont val="Arial CE"/>
        <family val="2"/>
        <charset val="238"/>
      </rPr>
      <t>Θ</t>
    </r>
    <r>
      <rPr>
        <i/>
        <vertAlign val="subscript"/>
        <sz val="10"/>
        <rFont val="Arial CE"/>
        <family val="2"/>
        <charset val="238"/>
      </rPr>
      <t>P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i/>
        <sz val="10"/>
        <rFont val="Arial CE"/>
        <family val="2"/>
        <charset val="238"/>
      </rPr>
      <t>Θ</t>
    </r>
    <r>
      <rPr>
        <i/>
        <vertAlign val="subscript"/>
        <sz val="10"/>
        <rFont val="Arial CE"/>
        <family val="2"/>
        <charset val="238"/>
      </rPr>
      <t>PK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i/>
        <sz val="10"/>
        <rFont val="Arial CE"/>
        <family val="2"/>
        <charset val="238"/>
      </rPr>
      <t>Θ</t>
    </r>
    <r>
      <rPr>
        <i/>
        <vertAlign val="subscript"/>
        <sz val="10"/>
        <rFont val="Arial CE"/>
        <family val="2"/>
        <charset val="238"/>
      </rPr>
      <t>V</t>
    </r>
  </si>
  <si>
    <r>
      <t xml:space="preserve">Min. hloubka zavlažování </t>
    </r>
    <r>
      <rPr>
        <i/>
        <sz val="10"/>
        <rFont val="Arial CE"/>
        <family val="2"/>
        <charset val="238"/>
      </rPr>
      <t>h</t>
    </r>
    <r>
      <rPr>
        <i/>
        <vertAlign val="subscript"/>
        <sz val="10"/>
        <rFont val="Arial CE"/>
        <family val="2"/>
        <charset val="238"/>
      </rPr>
      <t>z,min</t>
    </r>
    <r>
      <rPr>
        <sz val="11"/>
        <color theme="1"/>
        <rFont val="Calibri"/>
        <family val="2"/>
        <charset val="238"/>
        <scheme val="minor"/>
      </rPr>
      <t xml:space="preserve"> [cm]:</t>
    </r>
  </si>
  <si>
    <r>
      <t xml:space="preserve">Max. hloubka zavlažování </t>
    </r>
    <r>
      <rPr>
        <i/>
        <sz val="10"/>
        <rFont val="Arial CE"/>
        <family val="2"/>
        <charset val="238"/>
      </rPr>
      <t>h</t>
    </r>
    <r>
      <rPr>
        <i/>
        <vertAlign val="subscript"/>
        <sz val="10"/>
        <rFont val="Arial CE"/>
        <family val="2"/>
        <charset val="238"/>
      </rPr>
      <t xml:space="preserve">z,max </t>
    </r>
    <r>
      <rPr>
        <sz val="11"/>
        <color theme="1"/>
        <rFont val="Calibri"/>
        <family val="2"/>
        <charset val="238"/>
        <scheme val="minor"/>
      </rPr>
      <t>[cm]:</t>
    </r>
  </si>
  <si>
    <r>
      <t xml:space="preserve"> vody v půdě </t>
    </r>
    <r>
      <rPr>
        <i/>
        <sz val="10"/>
        <rFont val="Arial CE"/>
        <family val="2"/>
        <charset val="238"/>
      </rPr>
      <t>W</t>
    </r>
  </si>
  <si>
    <r>
      <t xml:space="preserve">závlahy </t>
    </r>
    <r>
      <rPr>
        <i/>
        <sz val="10"/>
        <rFont val="Arial CE"/>
        <family val="2"/>
        <charset val="238"/>
      </rPr>
      <t>M</t>
    </r>
    <r>
      <rPr>
        <i/>
        <vertAlign val="subscript"/>
        <sz val="10"/>
        <rFont val="Arial CE"/>
        <family val="2"/>
        <charset val="238"/>
      </rPr>
      <t>d</t>
    </r>
  </si>
  <si>
    <r>
      <t>dh</t>
    </r>
    <r>
      <rPr>
        <i/>
        <vertAlign val="subscript"/>
        <sz val="11"/>
        <color theme="1"/>
        <rFont val="Calibri"/>
        <family val="2"/>
        <charset val="238"/>
        <scheme val="minor"/>
      </rPr>
      <t>zi</t>
    </r>
  </si>
  <si>
    <r>
      <t xml:space="preserve">zavlažování </t>
    </r>
    <r>
      <rPr>
        <i/>
        <sz val="10"/>
        <rFont val="Arial CE"/>
        <family val="2"/>
        <charset val="238"/>
      </rPr>
      <t>h</t>
    </r>
    <r>
      <rPr>
        <i/>
        <vertAlign val="subscript"/>
        <sz val="10"/>
        <rFont val="Arial CE"/>
        <family val="2"/>
        <charset val="238"/>
      </rPr>
      <t>zi</t>
    </r>
  </si>
  <si>
    <t xml:space="preserve">Průběžný přírůstek </t>
  </si>
  <si>
    <t>hloubky zavlažování</t>
  </si>
  <si>
    <t>Půdní</t>
  </si>
  <si>
    <t>vlhkost</t>
  </si>
  <si>
    <t xml:space="preserve">Závlaha </t>
  </si>
  <si>
    <t xml:space="preserve">pro dolní </t>
  </si>
  <si>
    <t>ALARM</t>
  </si>
  <si>
    <t>15 cm</t>
  </si>
  <si>
    <t>35 cm</t>
  </si>
  <si>
    <t>0-10 cm</t>
  </si>
  <si>
    <t>10-20 cm</t>
  </si>
  <si>
    <t>20-30 cm</t>
  </si>
  <si>
    <t>30-40 cm</t>
  </si>
  <si>
    <t xml:space="preserve"> měřená zásoba</t>
  </si>
  <si>
    <t>aktuální</t>
  </si>
  <si>
    <t xml:space="preserve">pro  </t>
  </si>
  <si>
    <t>dostupnosti</t>
  </si>
  <si>
    <r>
      <t xml:space="preserve"> WΘ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BSD </t>
    </r>
    <r>
      <rPr>
        <sz val="11"/>
        <color theme="1"/>
        <rFont val="Calibri"/>
        <family val="2"/>
        <charset val="238"/>
        <scheme val="minor"/>
      </rPr>
      <t>[mm]</t>
    </r>
  </si>
  <si>
    <t xml:space="preserve">bodu snížené </t>
  </si>
  <si>
    <r>
      <t>WΘ</t>
    </r>
    <r>
      <rPr>
        <vertAlign val="subscript"/>
        <sz val="11"/>
        <color theme="1"/>
        <rFont val="Calibri"/>
        <family val="2"/>
        <charset val="238"/>
        <scheme val="minor"/>
      </rPr>
      <t>BV</t>
    </r>
    <r>
      <rPr>
        <sz val="11"/>
        <color theme="1"/>
        <rFont val="Calibri"/>
        <family val="2"/>
        <charset val="238"/>
        <scheme val="minor"/>
      </rPr>
      <t xml:space="preserve"> [mm]</t>
    </r>
  </si>
  <si>
    <r>
      <t xml:space="preserve"> kapacitě </t>
    </r>
    <r>
      <rPr>
        <i/>
        <sz val="10"/>
        <rFont val="Arial CE"/>
        <family val="2"/>
        <charset val="238"/>
      </rPr>
      <t/>
    </r>
  </si>
  <si>
    <t>(5)</t>
  </si>
  <si>
    <t>(6)</t>
  </si>
  <si>
    <t>(7)</t>
  </si>
  <si>
    <t xml:space="preserve">pro horní </t>
  </si>
  <si>
    <r>
      <t>hranici (WΘ</t>
    </r>
    <r>
      <rPr>
        <vertAlign val="subscript"/>
        <sz val="11"/>
        <color theme="1"/>
        <rFont val="Calibri"/>
        <family val="2"/>
        <charset val="238"/>
        <scheme val="minor"/>
      </rPr>
      <t>BSD</t>
    </r>
    <r>
      <rPr>
        <sz val="11"/>
        <color theme="1"/>
        <rFont val="Calibri"/>
        <family val="2"/>
        <charset val="238"/>
        <scheme val="minor"/>
      </rPr>
      <t>)</t>
    </r>
  </si>
  <si>
    <r>
      <t>hranici (WΘ</t>
    </r>
    <r>
      <rPr>
        <vertAlign val="subscript"/>
        <sz val="11"/>
        <color theme="1"/>
        <rFont val="Calibri"/>
        <family val="2"/>
        <charset val="238"/>
        <scheme val="minor"/>
      </rPr>
      <t>PK</t>
    </r>
    <r>
      <rPr>
        <sz val="11"/>
        <color theme="1"/>
        <rFont val="Calibri"/>
        <family val="2"/>
        <charset val="238"/>
        <scheme val="minor"/>
      </rPr>
      <t>)</t>
    </r>
  </si>
  <si>
    <r>
      <t>WΘ</t>
    </r>
    <r>
      <rPr>
        <vertAlign val="subscript"/>
        <sz val="11"/>
        <color theme="1"/>
        <rFont val="Calibri"/>
        <family val="2"/>
        <charset val="238"/>
        <scheme val="minor"/>
      </rPr>
      <t>PK</t>
    </r>
    <r>
      <rPr>
        <sz val="11"/>
        <color theme="1"/>
        <rFont val="Calibri"/>
        <family val="2"/>
        <charset val="238"/>
        <scheme val="minor"/>
      </rPr>
      <t xml:space="preserve"> [mm]</t>
    </r>
  </si>
  <si>
    <t>pro</t>
  </si>
  <si>
    <r>
      <t>WΘ</t>
    </r>
    <r>
      <rPr>
        <vertAlign val="subscript"/>
        <sz val="11"/>
        <color rgb="FFFF0000"/>
        <rFont val="Calibri"/>
        <family val="2"/>
        <charset val="238"/>
        <scheme val="minor"/>
      </rPr>
      <t>BSD</t>
    </r>
  </si>
  <si>
    <r>
      <t>WΘ</t>
    </r>
    <r>
      <rPr>
        <vertAlign val="subscript"/>
        <sz val="11"/>
        <color rgb="FFFF0000"/>
        <rFont val="Calibri"/>
        <family val="2"/>
        <charset val="238"/>
        <scheme val="minor"/>
      </rPr>
      <t>PK</t>
    </r>
  </si>
  <si>
    <t>Brambory polorané</t>
  </si>
  <si>
    <t>tyrkysové  buňky - hodnoty zadávané ručně</t>
  </si>
  <si>
    <t>Agr. termín začátku sklizně  [měsíc, den, počet dnů od 1.1.]:</t>
  </si>
  <si>
    <t>rozpětí závlahové dávky</t>
  </si>
  <si>
    <t>(8)</t>
  </si>
  <si>
    <t>(9)</t>
  </si>
  <si>
    <t>(10)</t>
  </si>
  <si>
    <t>(11)</t>
  </si>
  <si>
    <t>(12)</t>
  </si>
  <si>
    <t>(13)</t>
  </si>
  <si>
    <t>(14)</t>
  </si>
  <si>
    <t>(15)</t>
  </si>
  <si>
    <t>(16</t>
  </si>
  <si>
    <t>(17)</t>
  </si>
  <si>
    <t>není nutné</t>
  </si>
  <si>
    <t xml:space="preserve">pro </t>
  </si>
  <si>
    <t>výpočet</t>
  </si>
  <si>
    <r>
      <t xml:space="preserve">% Θ </t>
    </r>
    <r>
      <rPr>
        <i/>
        <vertAlign val="subscript"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 xml:space="preserve"> = část využitelné půdní vody (v případě brambor </t>
    </r>
    <r>
      <rPr>
        <b/>
        <sz val="11"/>
        <color theme="1"/>
        <rFont val="Calibri"/>
        <family val="2"/>
        <charset val="238"/>
        <scheme val="minor"/>
      </rPr>
      <t>55 %</t>
    </r>
    <r>
      <rPr>
        <sz val="11"/>
        <color theme="1"/>
        <rFont val="Calibri"/>
        <family val="2"/>
        <charset val="238"/>
        <scheme val="minor"/>
      </rPr>
      <t>) , která je potřebná v půdě, aby se nesnížily výnosy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</si>
  <si>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případné dotazy pište na: duffkova.renata@vumop.cz</t>
  </si>
  <si>
    <t>bílé buňky - hodnoty automaticky počítané</t>
  </si>
  <si>
    <r>
      <t>Tab. 1a Výpočet půdních hydrolimitů podle Brežného (</t>
    </r>
    <r>
      <rPr>
        <i/>
        <sz val="10"/>
        <rFont val="Arial CE"/>
        <family val="2"/>
        <charset val="238"/>
      </rPr>
      <t>Θ</t>
    </r>
    <r>
      <rPr>
        <i/>
        <vertAlign val="subscript"/>
        <sz val="10"/>
        <rFont val="Arial CE"/>
        <family val="2"/>
        <charset val="238"/>
      </rPr>
      <t>PK</t>
    </r>
    <r>
      <rPr>
        <b/>
        <sz val="10"/>
        <rFont val="Arial CE"/>
        <family val="2"/>
        <charset val="238"/>
      </rPr>
      <t xml:space="preserve"> </t>
    </r>
    <r>
      <rPr>
        <i/>
        <sz val="10"/>
        <rFont val="Arial CE"/>
        <family val="2"/>
        <charset val="238"/>
      </rPr>
      <t xml:space="preserve"> </t>
    </r>
  </si>
  <si>
    <r>
      <rPr>
        <sz val="10"/>
        <rFont val="Arial CE"/>
        <charset val="238"/>
      </rPr>
      <t>a</t>
    </r>
    <r>
      <rPr>
        <b/>
        <sz val="10"/>
        <rFont val="Arial CE"/>
        <family val="2"/>
        <charset val="238"/>
      </rPr>
      <t xml:space="preserve"> </t>
    </r>
    <r>
      <rPr>
        <i/>
        <sz val="10"/>
        <rFont val="Arial CE"/>
        <family val="2"/>
        <charset val="238"/>
      </rPr>
      <t>Θ</t>
    </r>
    <r>
      <rPr>
        <i/>
        <vertAlign val="subscript"/>
        <sz val="10"/>
        <rFont val="Arial CE"/>
        <charset val="238"/>
      </rPr>
      <t>BV</t>
    </r>
    <r>
      <rPr>
        <i/>
        <sz val="10"/>
        <rFont val="Arial CE"/>
        <charset val="238"/>
      </rPr>
      <t>)</t>
    </r>
    <r>
      <rPr>
        <b/>
        <sz val="10"/>
        <rFont val="Arial CE"/>
        <family val="2"/>
        <charset val="238"/>
      </rPr>
      <t xml:space="preserve"> v závislosti na obsahu zrn I. kategorie (&lt;0.01 mm):</t>
    </r>
  </si>
  <si>
    <t xml:space="preserve">Tabulka 1.  Půdní charakteristiky </t>
  </si>
  <si>
    <t>Tabulka 2. Agronomické charakteristiky</t>
  </si>
  <si>
    <t>Agr. termín sázení [měsíc, den, počet dnů od 1.1.]:</t>
  </si>
  <si>
    <t>XXXX</t>
  </si>
  <si>
    <r>
      <t>Plodina:</t>
    </r>
    <r>
      <rPr>
        <b/>
        <sz val="11"/>
        <rFont val="Arial CE"/>
        <family val="2"/>
        <charset val="238"/>
      </rPr>
      <t xml:space="preserve"> </t>
    </r>
  </si>
  <si>
    <t>stř. hodnota</t>
  </si>
  <si>
    <t xml:space="preserve">Tab. 1b Orientační hodnoty I. zrnitostní kategorie v závislosti </t>
  </si>
  <si>
    <t>na druhu půdy:</t>
  </si>
  <si>
    <t>není nutné pro výpočet</t>
  </si>
  <si>
    <t>ale dobré pro zjištění</t>
  </si>
  <si>
    <t>celkové spotřeby vody</t>
  </si>
  <si>
    <t>Tab. 3 Zásoba půdní vody - začíná dnem sázení/setí</t>
  </si>
  <si>
    <t xml:space="preserve">ale vhodné </t>
  </si>
  <si>
    <t>pro zjištění</t>
  </si>
  <si>
    <t>sumy srážek</t>
  </si>
  <si>
    <t>za vegetační</t>
  </si>
  <si>
    <t>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</si>
</sst>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vertAlign val="subscript"/>
      <sz val="10"/>
      <name val="Arial CE"/>
      <family val="2"/>
      <charset val="238"/>
    </font>
    <font>
      <vertAlign val="subscript"/>
      <sz val="1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vertAlign val="sub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b/>
      <sz val="11"/>
      <color theme="8" tint="-0.249977111117893"/>
      <name val="Calibri"/>
      <family val="2"/>
      <charset val="238"/>
      <scheme val="minor"/>
    </font>
    <font>
      <b/>
      <i/>
      <sz val="11"/>
      <color theme="8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i/>
      <vertAlign val="subscript"/>
      <sz val="10"/>
      <name val="Arial CE"/>
      <charset val="238"/>
    </font>
    <font>
      <sz val="10"/>
      <name val="Arial CE"/>
      <charset val="238"/>
    </font>
    <font>
      <vertAlign val="subscript"/>
      <sz val="11"/>
      <color rgb="FFFF0000"/>
      <name val="Calibri"/>
      <family val="2"/>
      <charset val="238"/>
      <scheme val="minor"/>
    </font>
    <font>
      <b/>
      <sz val="10"/>
      <name val="Arial CE"/>
      <charset val="238"/>
    </font>
    <font>
      <i/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Protection="1">
      <protection hidden="1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4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9" xfId="0" applyBorder="1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>
      <alignment horizontal="left"/>
    </xf>
    <xf numFmtId="164" fontId="0" fillId="0" borderId="28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left"/>
      <protection locked="0"/>
    </xf>
    <xf numFmtId="0" fontId="0" fillId="0" borderId="4" xfId="0" applyFill="1" applyBorder="1" applyAlignment="1">
      <alignment horizontal="left" vertical="justify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0" borderId="8" xfId="0" applyFill="1" applyBorder="1" applyAlignment="1">
      <alignment horizontal="left"/>
    </xf>
    <xf numFmtId="0" fontId="0" fillId="0" borderId="0" xfId="0" applyBorder="1"/>
    <xf numFmtId="0" fontId="0" fillId="0" borderId="13" xfId="0" applyBorder="1"/>
    <xf numFmtId="0" fontId="0" fillId="2" borderId="3" xfId="0" applyFill="1" applyBorder="1" applyAlignment="1" applyProtection="1">
      <alignment horizontal="left"/>
      <protection locked="0"/>
    </xf>
    <xf numFmtId="0" fontId="0" fillId="0" borderId="6" xfId="0" applyBorder="1"/>
    <xf numFmtId="0" fontId="0" fillId="0" borderId="32" xfId="0" applyBorder="1" applyAlignment="1" applyProtection="1">
      <alignment horizontal="center"/>
      <protection hidden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0" borderId="12" xfId="0" applyBorder="1"/>
    <xf numFmtId="0" fontId="0" fillId="0" borderId="29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6" xfId="0" applyBorder="1" applyAlignment="1" applyProtection="1">
      <protection hidden="1"/>
    </xf>
    <xf numFmtId="0" fontId="0" fillId="0" borderId="32" xfId="0" applyBorder="1" applyAlignment="1" applyProtection="1"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2" xfId="0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2" fontId="0" fillId="0" borderId="38" xfId="0" applyNumberForma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0" xfId="0" applyFill="1" applyAlignment="1"/>
    <xf numFmtId="2" fontId="0" fillId="0" borderId="0" xfId="0" applyNumberFormat="1" applyBorder="1"/>
    <xf numFmtId="0" fontId="5" fillId="0" borderId="0" xfId="0" applyFont="1" applyFill="1" applyAlignment="1" applyProtection="1">
      <alignment horizontal="left"/>
      <protection hidden="1"/>
    </xf>
    <xf numFmtId="0" fontId="13" fillId="0" borderId="0" xfId="0" applyFont="1"/>
    <xf numFmtId="0" fontId="0" fillId="0" borderId="5" xfId="0" applyFont="1" applyFill="1" applyBorder="1" applyAlignment="1" applyProtection="1">
      <alignment horizontal="center"/>
      <protection hidden="1"/>
    </xf>
    <xf numFmtId="2" fontId="0" fillId="0" borderId="5" xfId="0" applyNumberFormat="1" applyFont="1" applyBorder="1" applyAlignment="1" applyProtection="1">
      <alignment horizontal="center"/>
      <protection hidden="1"/>
    </xf>
    <xf numFmtId="164" fontId="0" fillId="0" borderId="5" xfId="0" applyNumberFormat="1" applyFont="1" applyBorder="1" applyAlignment="1" applyProtection="1">
      <alignment horizontal="center"/>
      <protection hidden="1"/>
    </xf>
    <xf numFmtId="0" fontId="0" fillId="2" borderId="5" xfId="0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48" xfId="0" applyFont="1" applyFill="1" applyBorder="1" applyAlignment="1" applyProtection="1">
      <alignment horizontal="center"/>
      <protection hidden="1"/>
    </xf>
    <xf numFmtId="0" fontId="0" fillId="2" borderId="5" xfId="0" applyFont="1" applyFill="1" applyBorder="1"/>
    <xf numFmtId="164" fontId="0" fillId="3" borderId="5" xfId="0" applyNumberFormat="1" applyFont="1" applyFill="1" applyBorder="1" applyAlignment="1" applyProtection="1">
      <alignment horizontal="center"/>
      <protection hidden="1"/>
    </xf>
    <xf numFmtId="0" fontId="0" fillId="3" borderId="48" xfId="0" applyFont="1" applyFill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164" fontId="0" fillId="3" borderId="30" xfId="0" applyNumberFormat="1" applyFont="1" applyFill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 horizontal="center"/>
      <protection hidden="1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2" borderId="3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30" xfId="0" applyNumberFormat="1" applyFont="1" applyFill="1" applyBorder="1" applyAlignment="1" applyProtection="1">
      <alignment horizontal="center"/>
      <protection hidden="1"/>
    </xf>
    <xf numFmtId="164" fontId="0" fillId="0" borderId="4" xfId="0" applyNumberFormat="1" applyFont="1" applyFill="1" applyBorder="1" applyAlignment="1" applyProtection="1">
      <alignment horizontal="center"/>
      <protection hidden="1"/>
    </xf>
    <xf numFmtId="164" fontId="13" fillId="0" borderId="5" xfId="0" applyNumberFormat="1" applyFont="1" applyBorder="1" applyAlignment="1" applyProtection="1">
      <alignment horizontal="center"/>
      <protection hidden="1"/>
    </xf>
    <xf numFmtId="164" fontId="13" fillId="0" borderId="5" xfId="0" applyNumberFormat="1" applyFont="1" applyFill="1" applyBorder="1" applyAlignment="1" applyProtection="1">
      <alignment horizontal="center"/>
      <protection hidden="1"/>
    </xf>
    <xf numFmtId="164" fontId="14" fillId="3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Border="1" applyProtection="1"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/>
    <xf numFmtId="0" fontId="0" fillId="3" borderId="38" xfId="0" applyFill="1" applyBorder="1" applyAlignment="1" applyProtection="1">
      <alignment horizontal="center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0" fillId="3" borderId="37" xfId="0" applyFill="1" applyBorder="1" applyAlignment="1" applyProtection="1">
      <alignment horizontal="center"/>
      <protection hidden="1"/>
    </xf>
    <xf numFmtId="2" fontId="0" fillId="3" borderId="38" xfId="0" applyNumberFormat="1" applyFill="1" applyBorder="1" applyAlignment="1" applyProtection="1">
      <alignment horizontal="center"/>
      <protection hidden="1"/>
    </xf>
    <xf numFmtId="2" fontId="0" fillId="3" borderId="24" xfId="0" applyNumberFormat="1" applyFill="1" applyBorder="1" applyAlignment="1" applyProtection="1">
      <alignment horizontal="center"/>
      <protection hidden="1"/>
    </xf>
    <xf numFmtId="2" fontId="0" fillId="3" borderId="37" xfId="0" applyNumberFormat="1" applyFill="1" applyBorder="1" applyAlignment="1" applyProtection="1">
      <alignment horizontal="center"/>
      <protection hidden="1"/>
    </xf>
    <xf numFmtId="0" fontId="7" fillId="3" borderId="24" xfId="0" applyFont="1" applyFill="1" applyBorder="1" applyAlignment="1" applyProtection="1">
      <alignment horizontal="center"/>
      <protection hidden="1"/>
    </xf>
    <xf numFmtId="0" fontId="13" fillId="3" borderId="38" xfId="0" applyFont="1" applyFill="1" applyBorder="1" applyAlignment="1" applyProtection="1">
      <alignment horizontal="center"/>
      <protection hidden="1"/>
    </xf>
    <xf numFmtId="0" fontId="13" fillId="3" borderId="24" xfId="0" applyFont="1" applyFill="1" applyBorder="1" applyAlignment="1" applyProtection="1">
      <alignment horizontal="center"/>
      <protection hidden="1"/>
    </xf>
    <xf numFmtId="0" fontId="13" fillId="3" borderId="37" xfId="0" applyFont="1" applyFill="1" applyBorder="1" applyAlignment="1" applyProtection="1">
      <alignment horizontal="center"/>
      <protection hidden="1"/>
    </xf>
    <xf numFmtId="0" fontId="0" fillId="3" borderId="41" xfId="0" applyFill="1" applyBorder="1" applyAlignment="1" applyProtection="1">
      <alignment horizontal="center" vertical="center"/>
      <protection hidden="1"/>
    </xf>
    <xf numFmtId="0" fontId="0" fillId="3" borderId="38" xfId="0" applyFill="1" applyBorder="1" applyAlignment="1" applyProtection="1">
      <alignment horizontal="center" vertical="center"/>
      <protection hidden="1"/>
    </xf>
    <xf numFmtId="0" fontId="0" fillId="3" borderId="26" xfId="0" applyFill="1" applyBorder="1" applyAlignment="1" applyProtection="1">
      <alignment horizontal="center" vertical="center"/>
      <protection hidden="1"/>
    </xf>
    <xf numFmtId="0" fontId="0" fillId="3" borderId="44" xfId="0" applyFill="1" applyBorder="1" applyProtection="1">
      <protection hidden="1"/>
    </xf>
    <xf numFmtId="0" fontId="0" fillId="3" borderId="45" xfId="0" applyFill="1" applyBorder="1" applyProtection="1">
      <protection hidden="1"/>
    </xf>
    <xf numFmtId="0" fontId="0" fillId="3" borderId="27" xfId="0" applyFill="1" applyBorder="1" applyProtection="1">
      <protection hidden="1"/>
    </xf>
    <xf numFmtId="49" fontId="0" fillId="3" borderId="46" xfId="0" applyNumberFormat="1" applyFill="1" applyBorder="1" applyAlignment="1" applyProtection="1">
      <alignment horizontal="center"/>
      <protection hidden="1"/>
    </xf>
    <xf numFmtId="49" fontId="0" fillId="3" borderId="47" xfId="0" applyNumberFormat="1" applyFill="1" applyBorder="1" applyAlignment="1" applyProtection="1">
      <alignment horizontal="center"/>
      <protection hidden="1"/>
    </xf>
    <xf numFmtId="49" fontId="0" fillId="3" borderId="7" xfId="0" applyNumberFormat="1" applyFill="1" applyBorder="1" applyAlignment="1" applyProtection="1">
      <alignment horizontal="center"/>
      <protection hidden="1"/>
    </xf>
    <xf numFmtId="164" fontId="0" fillId="3" borderId="4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51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64" fontId="13" fillId="3" borderId="5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Alignment="1">
      <alignment horizontal="center"/>
    </xf>
    <xf numFmtId="0" fontId="15" fillId="3" borderId="38" xfId="0" applyFont="1" applyFill="1" applyBorder="1" applyAlignment="1" applyProtection="1">
      <alignment horizontal="center"/>
      <protection hidden="1"/>
    </xf>
    <xf numFmtId="0" fontId="15" fillId="3" borderId="24" xfId="0" applyFont="1" applyFill="1" applyBorder="1" applyAlignment="1" applyProtection="1">
      <alignment horizontal="center"/>
      <protection hidden="1"/>
    </xf>
    <xf numFmtId="0" fontId="16" fillId="3" borderId="24" xfId="0" applyFont="1" applyFill="1" applyBorder="1" applyAlignment="1" applyProtection="1">
      <alignment horizontal="center"/>
      <protection hidden="1"/>
    </xf>
    <xf numFmtId="0" fontId="15" fillId="3" borderId="37" xfId="0" applyFont="1" applyFill="1" applyBorder="1" applyAlignment="1" applyProtection="1">
      <alignment horizontal="center"/>
      <protection hidden="1"/>
    </xf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31" xfId="0" applyBorder="1" applyAlignment="1" applyProtection="1"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left"/>
      <protection hidden="1"/>
    </xf>
    <xf numFmtId="0" fontId="20" fillId="3" borderId="0" xfId="0" applyFont="1" applyFill="1" applyAlignment="1" applyProtection="1">
      <alignment horizontal="center"/>
      <protection hidden="1"/>
    </xf>
    <xf numFmtId="1" fontId="0" fillId="2" borderId="23" xfId="0" applyNumberForma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Alignment="1"/>
    <xf numFmtId="164" fontId="14" fillId="4" borderId="4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hidden="1"/>
    </xf>
    <xf numFmtId="0" fontId="1" fillId="0" borderId="0" xfId="0" applyFont="1" applyFill="1" applyBorder="1" applyAlignment="1"/>
    <xf numFmtId="0" fontId="3" fillId="0" borderId="0" xfId="0" applyFont="1" applyProtection="1">
      <protection hidden="1"/>
    </xf>
    <xf numFmtId="0" fontId="24" fillId="2" borderId="14" xfId="0" applyFont="1" applyFill="1" applyBorder="1" applyAlignment="1"/>
    <xf numFmtId="0" fontId="24" fillId="0" borderId="14" xfId="0" applyFont="1" applyFill="1" applyBorder="1" applyAlignment="1"/>
    <xf numFmtId="0" fontId="24" fillId="0" borderId="0" xfId="0" applyFont="1" applyBorder="1" applyProtection="1">
      <protection hidden="1"/>
    </xf>
    <xf numFmtId="0" fontId="25" fillId="2" borderId="0" xfId="0" applyFont="1" applyFill="1" applyBorder="1" applyAlignment="1" applyProtection="1">
      <protection locked="0"/>
    </xf>
    <xf numFmtId="0" fontId="0" fillId="2" borderId="0" xfId="0" applyFont="1" applyFill="1" applyAlignment="1"/>
    <xf numFmtId="0" fontId="25" fillId="0" borderId="0" xfId="0" applyFont="1" applyFill="1" applyBorder="1" applyAlignment="1" applyProtection="1">
      <protection locked="0"/>
    </xf>
    <xf numFmtId="0" fontId="26" fillId="2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Alignment="1"/>
    <xf numFmtId="0" fontId="0" fillId="0" borderId="0" xfId="0" applyFont="1" applyFill="1" applyAlignment="1"/>
    <xf numFmtId="0" fontId="25" fillId="0" borderId="0" xfId="0" applyFont="1" applyAlignment="1"/>
    <xf numFmtId="0" fontId="0" fillId="0" borderId="0" xfId="0" applyFont="1" applyAlignment="1"/>
    <xf numFmtId="0" fontId="24" fillId="4" borderId="0" xfId="0" applyFont="1" applyFill="1" applyAlignment="1"/>
    <xf numFmtId="0" fontId="0" fillId="4" borderId="0" xfId="0" applyFont="1" applyFill="1" applyAlignment="1"/>
    <xf numFmtId="0" fontId="0" fillId="0" borderId="14" xfId="0" applyBorder="1" applyAlignment="1" applyProtection="1"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3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0" fontId="0" fillId="3" borderId="38" xfId="0" applyFill="1" applyBorder="1" applyAlignment="1" applyProtection="1">
      <alignment horizontal="left" vertical="center"/>
      <protection hidden="1"/>
    </xf>
    <xf numFmtId="0" fontId="0" fillId="3" borderId="24" xfId="0" applyFill="1" applyBorder="1" applyAlignment="1" applyProtection="1">
      <alignment horizontal="left"/>
      <protection hidden="1"/>
    </xf>
    <xf numFmtId="0" fontId="0" fillId="0" borderId="30" xfId="0" applyFont="1" applyFill="1" applyBorder="1" applyAlignment="1" applyProtection="1">
      <alignment horizontal="center"/>
      <protection locked="0"/>
    </xf>
    <xf numFmtId="0" fontId="25" fillId="0" borderId="0" xfId="0" applyFont="1" applyAlignment="1"/>
    <xf numFmtId="0" fontId="0" fillId="0" borderId="0" xfId="0" applyFont="1" applyAlignment="1"/>
    <xf numFmtId="164" fontId="0" fillId="0" borderId="1" xfId="0" applyNumberFormat="1" applyFont="1" applyBorder="1" applyAlignment="1" applyProtection="1">
      <alignment horizontal="center"/>
      <protection hidden="1"/>
    </xf>
    <xf numFmtId="164" fontId="0" fillId="0" borderId="2" xfId="0" applyNumberFormat="1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7" xfId="0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3" borderId="39" xfId="0" applyFill="1" applyBorder="1" applyAlignment="1" applyProtection="1">
      <alignment horizontal="center" vertical="center"/>
      <protection hidden="1"/>
    </xf>
    <xf numFmtId="0" fontId="0" fillId="3" borderId="42" xfId="0" applyFill="1" applyBorder="1" applyAlignment="1" applyProtection="1">
      <alignment horizontal="center" vertical="center"/>
      <protection hidden="1"/>
    </xf>
    <xf numFmtId="0" fontId="0" fillId="3" borderId="40" xfId="0" applyFill="1" applyBorder="1" applyAlignment="1" applyProtection="1">
      <alignment horizontal="center" vertical="center"/>
      <protection hidden="1"/>
    </xf>
    <xf numFmtId="0" fontId="0" fillId="3" borderId="43" xfId="0" applyFill="1" applyBorder="1" applyAlignment="1" applyProtection="1">
      <alignment horizontal="center" vertical="center"/>
      <protection hidden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181"/>
  <sheetViews>
    <sheetView tabSelected="1" workbookViewId="0">
      <pane ySplit="2" topLeftCell="A9" activePane="bottomLeft" state="frozen"/>
      <selection pane="bottomLeft" activeCell="F53" sqref="F53"/>
    </sheetView>
  </sheetViews>
  <sheetFormatPr defaultRowHeight="14.4" x14ac:dyDescent="0.3"/>
  <cols>
    <col min="1" max="1" width="8.5546875" style="102" customWidth="1"/>
    <col min="2" max="2" width="7.5546875" style="102" customWidth="1"/>
    <col min="3" max="3" width="32.6640625" style="102" customWidth="1"/>
    <col min="4" max="4" width="10.33203125" style="102" customWidth="1"/>
    <col min="5" max="5" width="11.88671875" style="102" customWidth="1"/>
    <col min="6" max="6" width="12.5546875" style="102" customWidth="1"/>
    <col min="7" max="7" width="12.109375" style="102" customWidth="1"/>
    <col min="8" max="8" width="12" style="102" customWidth="1"/>
    <col min="9" max="9" width="13.33203125" style="102" customWidth="1"/>
    <col min="10" max="10" width="14" style="102" customWidth="1"/>
    <col min="11" max="11" width="15.88671875" style="102" customWidth="1"/>
    <col min="12" max="12" width="14" style="102" customWidth="1"/>
    <col min="13" max="15" width="16.33203125" style="1" customWidth="1"/>
    <col min="16" max="16" width="13.44140625" style="1" customWidth="1"/>
    <col min="17" max="17" width="19.6640625" style="1" customWidth="1"/>
    <col min="18" max="18" width="12.5546875" style="1" customWidth="1"/>
    <col min="19" max="19" width="16.6640625" style="6" customWidth="1"/>
    <col min="20" max="20" width="17.109375" style="6" customWidth="1"/>
    <col min="21" max="21" width="10" style="1" customWidth="1"/>
    <col min="22" max="22" width="12" style="1" customWidth="1"/>
    <col min="23" max="23" width="14.6640625" style="1" customWidth="1"/>
    <col min="24" max="24" width="12.109375" style="1" customWidth="1"/>
    <col min="25" max="27" width="18.5546875" style="1" customWidth="1"/>
    <col min="28" max="29" width="18.109375" style="1" customWidth="1"/>
    <col min="30" max="30" width="14.88671875" style="1" customWidth="1"/>
    <col min="31" max="31" width="11.33203125" style="101" hidden="1" customWidth="1"/>
    <col min="32" max="32" width="9.33203125" style="101" customWidth="1"/>
    <col min="33" max="33" width="13.44140625" style="1" hidden="1" customWidth="1"/>
    <col min="34" max="34" width="11.6640625" style="1" hidden="1" customWidth="1"/>
    <col min="35" max="35" width="13.6640625" style="1" hidden="1" customWidth="1"/>
    <col min="36" max="36" width="12.33203125" style="1" customWidth="1"/>
    <col min="37" max="37" width="15.33203125" style="1" hidden="1" customWidth="1"/>
    <col min="38" max="38" width="15.33203125" style="1" customWidth="1"/>
    <col min="39" max="39" width="14.109375" style="1" customWidth="1"/>
    <col min="40" max="40" width="11.88671875" style="102" hidden="1" customWidth="1"/>
    <col min="41" max="42" width="11.88671875" style="102" customWidth="1"/>
    <col min="43" max="43" width="13.44140625" style="102" customWidth="1"/>
    <col min="44" max="44" width="17.44140625" style="97" customWidth="1"/>
    <col min="45" max="45" width="15" style="97" customWidth="1"/>
    <col min="46" max="46" width="13.109375" style="101" customWidth="1"/>
    <col min="47" max="47" width="12.88671875" style="102" customWidth="1"/>
    <col min="48" max="48" width="12.33203125" style="102" customWidth="1"/>
    <col min="49" max="52" width="14.33203125" style="102" customWidth="1"/>
    <col min="53" max="53" width="20" style="102" customWidth="1"/>
    <col min="54" max="54" width="15.33203125" style="102" hidden="1" customWidth="1"/>
    <col min="55" max="55" width="13.44140625" style="97" customWidth="1"/>
    <col min="56" max="56" width="15.109375" style="102" customWidth="1"/>
    <col min="57" max="57" width="13.33203125" style="102" customWidth="1"/>
    <col min="58" max="59" width="15.109375" style="102" customWidth="1"/>
    <col min="60" max="60" width="10.88671875" style="69" customWidth="1"/>
    <col min="61" max="61" width="9.44140625" style="69" customWidth="1"/>
    <col min="62" max="62" width="11.5546875" style="102" customWidth="1"/>
    <col min="63" max="63" width="21.44140625" style="1" customWidth="1"/>
    <col min="64" max="64" width="9.109375" style="102"/>
    <col min="65" max="65" width="28.44140625" style="102" customWidth="1"/>
    <col min="66" max="264" width="9.109375" style="102"/>
    <col min="265" max="265" width="11" style="102" customWidth="1"/>
    <col min="266" max="266" width="10.6640625" style="102" customWidth="1"/>
    <col min="267" max="267" width="28.5546875" style="102" customWidth="1"/>
    <col min="268" max="268" width="12.5546875" style="102" customWidth="1"/>
    <col min="269" max="269" width="11.88671875" style="102" customWidth="1"/>
    <col min="270" max="270" width="11.33203125" style="102" customWidth="1"/>
    <col min="271" max="271" width="16.5546875" style="102" customWidth="1"/>
    <col min="272" max="273" width="10.5546875" style="102" customWidth="1"/>
    <col min="274" max="274" width="14" style="102" customWidth="1"/>
    <col min="275" max="275" width="15.88671875" style="102" customWidth="1"/>
    <col min="276" max="276" width="14" style="102" customWidth="1"/>
    <col min="277" max="278" width="16.33203125" style="102" customWidth="1"/>
    <col min="279" max="279" width="13.44140625" style="102" customWidth="1"/>
    <col min="280" max="281" width="12.5546875" style="102" customWidth="1"/>
    <col min="282" max="282" width="16.6640625" style="102" customWidth="1"/>
    <col min="283" max="283" width="17.109375" style="102" customWidth="1"/>
    <col min="284" max="284" width="10" style="102" customWidth="1"/>
    <col min="285" max="285" width="12" style="102" customWidth="1"/>
    <col min="286" max="286" width="19.6640625" style="102" customWidth="1"/>
    <col min="287" max="287" width="16.88671875" style="102" customWidth="1"/>
    <col min="288" max="288" width="14.6640625" style="102" customWidth="1"/>
    <col min="289" max="289" width="12.109375" style="102" customWidth="1"/>
    <col min="290" max="290" width="18.5546875" style="102" customWidth="1"/>
    <col min="291" max="291" width="18.109375" style="102" customWidth="1"/>
    <col min="292" max="292" width="14.88671875" style="102" customWidth="1"/>
    <col min="293" max="293" width="0" style="102" hidden="1" customWidth="1"/>
    <col min="294" max="294" width="9.33203125" style="102" customWidth="1"/>
    <col min="295" max="297" width="0" style="102" hidden="1" customWidth="1"/>
    <col min="298" max="298" width="12.33203125" style="102" customWidth="1"/>
    <col min="299" max="299" width="0" style="102" hidden="1" customWidth="1"/>
    <col min="300" max="300" width="15.33203125" style="102" customWidth="1"/>
    <col min="301" max="301" width="14.109375" style="102" customWidth="1"/>
    <col min="302" max="302" width="0" style="102" hidden="1" customWidth="1"/>
    <col min="303" max="303" width="14" style="102" customWidth="1"/>
    <col min="304" max="304" width="14.6640625" style="102" customWidth="1"/>
    <col min="305" max="305" width="14.33203125" style="102" customWidth="1"/>
    <col min="306" max="306" width="12.33203125" style="102" customWidth="1"/>
    <col min="307" max="307" width="13.6640625" style="102" customWidth="1"/>
    <col min="308" max="308" width="12.33203125" style="102" customWidth="1"/>
    <col min="309" max="309" width="18.33203125" style="102" customWidth="1"/>
    <col min="310" max="310" width="30.33203125" style="102" customWidth="1"/>
    <col min="311" max="311" width="0" style="102" hidden="1" customWidth="1"/>
    <col min="312" max="312" width="5.33203125" style="102" customWidth="1"/>
    <col min="313" max="313" width="3" style="102" customWidth="1"/>
    <col min="314" max="314" width="6.88671875" style="102" customWidth="1"/>
    <col min="315" max="315" width="10.33203125" style="102" customWidth="1"/>
    <col min="316" max="316" width="11.5546875" style="102" customWidth="1"/>
    <col min="317" max="317" width="13.44140625" style="102" customWidth="1"/>
    <col min="318" max="318" width="21.44140625" style="102" customWidth="1"/>
    <col min="319" max="520" width="9.109375" style="102"/>
    <col min="521" max="521" width="11" style="102" customWidth="1"/>
    <col min="522" max="522" width="10.6640625" style="102" customWidth="1"/>
    <col min="523" max="523" width="28.5546875" style="102" customWidth="1"/>
    <col min="524" max="524" width="12.5546875" style="102" customWidth="1"/>
    <col min="525" max="525" width="11.88671875" style="102" customWidth="1"/>
    <col min="526" max="526" width="11.33203125" style="102" customWidth="1"/>
    <col min="527" max="527" width="16.5546875" style="102" customWidth="1"/>
    <col min="528" max="529" width="10.5546875" style="102" customWidth="1"/>
    <col min="530" max="530" width="14" style="102" customWidth="1"/>
    <col min="531" max="531" width="15.88671875" style="102" customWidth="1"/>
    <col min="532" max="532" width="14" style="102" customWidth="1"/>
    <col min="533" max="534" width="16.33203125" style="102" customWidth="1"/>
    <col min="535" max="535" width="13.44140625" style="102" customWidth="1"/>
    <col min="536" max="537" width="12.5546875" style="102" customWidth="1"/>
    <col min="538" max="538" width="16.6640625" style="102" customWidth="1"/>
    <col min="539" max="539" width="17.109375" style="102" customWidth="1"/>
    <col min="540" max="540" width="10" style="102" customWidth="1"/>
    <col min="541" max="541" width="12" style="102" customWidth="1"/>
    <col min="542" max="542" width="19.6640625" style="102" customWidth="1"/>
    <col min="543" max="543" width="16.88671875" style="102" customWidth="1"/>
    <col min="544" max="544" width="14.6640625" style="102" customWidth="1"/>
    <col min="545" max="545" width="12.109375" style="102" customWidth="1"/>
    <col min="546" max="546" width="18.5546875" style="102" customWidth="1"/>
    <col min="547" max="547" width="18.109375" style="102" customWidth="1"/>
    <col min="548" max="548" width="14.88671875" style="102" customWidth="1"/>
    <col min="549" max="549" width="0" style="102" hidden="1" customWidth="1"/>
    <col min="550" max="550" width="9.33203125" style="102" customWidth="1"/>
    <col min="551" max="553" width="0" style="102" hidden="1" customWidth="1"/>
    <col min="554" max="554" width="12.33203125" style="102" customWidth="1"/>
    <col min="555" max="555" width="0" style="102" hidden="1" customWidth="1"/>
    <col min="556" max="556" width="15.33203125" style="102" customWidth="1"/>
    <col min="557" max="557" width="14.109375" style="102" customWidth="1"/>
    <col min="558" max="558" width="0" style="102" hidden="1" customWidth="1"/>
    <col min="559" max="559" width="14" style="102" customWidth="1"/>
    <col min="560" max="560" width="14.6640625" style="102" customWidth="1"/>
    <col min="561" max="561" width="14.33203125" style="102" customWidth="1"/>
    <col min="562" max="562" width="12.33203125" style="102" customWidth="1"/>
    <col min="563" max="563" width="13.6640625" style="102" customWidth="1"/>
    <col min="564" max="564" width="12.33203125" style="102" customWidth="1"/>
    <col min="565" max="565" width="18.33203125" style="102" customWidth="1"/>
    <col min="566" max="566" width="30.33203125" style="102" customWidth="1"/>
    <col min="567" max="567" width="0" style="102" hidden="1" customWidth="1"/>
    <col min="568" max="568" width="5.33203125" style="102" customWidth="1"/>
    <col min="569" max="569" width="3" style="102" customWidth="1"/>
    <col min="570" max="570" width="6.88671875" style="102" customWidth="1"/>
    <col min="571" max="571" width="10.33203125" style="102" customWidth="1"/>
    <col min="572" max="572" width="11.5546875" style="102" customWidth="1"/>
    <col min="573" max="573" width="13.44140625" style="102" customWidth="1"/>
    <col min="574" max="574" width="21.44140625" style="102" customWidth="1"/>
    <col min="575" max="776" width="9.109375" style="102"/>
    <col min="777" max="777" width="11" style="102" customWidth="1"/>
    <col min="778" max="778" width="10.6640625" style="102" customWidth="1"/>
    <col min="779" max="779" width="28.5546875" style="102" customWidth="1"/>
    <col min="780" max="780" width="12.5546875" style="102" customWidth="1"/>
    <col min="781" max="781" width="11.88671875" style="102" customWidth="1"/>
    <col min="782" max="782" width="11.33203125" style="102" customWidth="1"/>
    <col min="783" max="783" width="16.5546875" style="102" customWidth="1"/>
    <col min="784" max="785" width="10.5546875" style="102" customWidth="1"/>
    <col min="786" max="786" width="14" style="102" customWidth="1"/>
    <col min="787" max="787" width="15.88671875" style="102" customWidth="1"/>
    <col min="788" max="788" width="14" style="102" customWidth="1"/>
    <col min="789" max="790" width="16.33203125" style="102" customWidth="1"/>
    <col min="791" max="791" width="13.44140625" style="102" customWidth="1"/>
    <col min="792" max="793" width="12.5546875" style="102" customWidth="1"/>
    <col min="794" max="794" width="16.6640625" style="102" customWidth="1"/>
    <col min="795" max="795" width="17.109375" style="102" customWidth="1"/>
    <col min="796" max="796" width="10" style="102" customWidth="1"/>
    <col min="797" max="797" width="12" style="102" customWidth="1"/>
    <col min="798" max="798" width="19.6640625" style="102" customWidth="1"/>
    <col min="799" max="799" width="16.88671875" style="102" customWidth="1"/>
    <col min="800" max="800" width="14.6640625" style="102" customWidth="1"/>
    <col min="801" max="801" width="12.109375" style="102" customWidth="1"/>
    <col min="802" max="802" width="18.5546875" style="102" customWidth="1"/>
    <col min="803" max="803" width="18.109375" style="102" customWidth="1"/>
    <col min="804" max="804" width="14.88671875" style="102" customWidth="1"/>
    <col min="805" max="805" width="0" style="102" hidden="1" customWidth="1"/>
    <col min="806" max="806" width="9.33203125" style="102" customWidth="1"/>
    <col min="807" max="809" width="0" style="102" hidden="1" customWidth="1"/>
    <col min="810" max="810" width="12.33203125" style="102" customWidth="1"/>
    <col min="811" max="811" width="0" style="102" hidden="1" customWidth="1"/>
    <col min="812" max="812" width="15.33203125" style="102" customWidth="1"/>
    <col min="813" max="813" width="14.109375" style="102" customWidth="1"/>
    <col min="814" max="814" width="0" style="102" hidden="1" customWidth="1"/>
    <col min="815" max="815" width="14" style="102" customWidth="1"/>
    <col min="816" max="816" width="14.6640625" style="102" customWidth="1"/>
    <col min="817" max="817" width="14.33203125" style="102" customWidth="1"/>
    <col min="818" max="818" width="12.33203125" style="102" customWidth="1"/>
    <col min="819" max="819" width="13.6640625" style="102" customWidth="1"/>
    <col min="820" max="820" width="12.33203125" style="102" customWidth="1"/>
    <col min="821" max="821" width="18.33203125" style="102" customWidth="1"/>
    <col min="822" max="822" width="30.33203125" style="102" customWidth="1"/>
    <col min="823" max="823" width="0" style="102" hidden="1" customWidth="1"/>
    <col min="824" max="824" width="5.33203125" style="102" customWidth="1"/>
    <col min="825" max="825" width="3" style="102" customWidth="1"/>
    <col min="826" max="826" width="6.88671875" style="102" customWidth="1"/>
    <col min="827" max="827" width="10.33203125" style="102" customWidth="1"/>
    <col min="828" max="828" width="11.5546875" style="102" customWidth="1"/>
    <col min="829" max="829" width="13.44140625" style="102" customWidth="1"/>
    <col min="830" max="830" width="21.44140625" style="102" customWidth="1"/>
    <col min="831" max="1032" width="9.109375" style="102"/>
    <col min="1033" max="1033" width="11" style="102" customWidth="1"/>
    <col min="1034" max="1034" width="10.6640625" style="102" customWidth="1"/>
    <col min="1035" max="1035" width="28.5546875" style="102" customWidth="1"/>
    <col min="1036" max="1036" width="12.5546875" style="102" customWidth="1"/>
    <col min="1037" max="1037" width="11.88671875" style="102" customWidth="1"/>
    <col min="1038" max="1038" width="11.33203125" style="102" customWidth="1"/>
    <col min="1039" max="1039" width="16.5546875" style="102" customWidth="1"/>
    <col min="1040" max="1041" width="10.5546875" style="102" customWidth="1"/>
    <col min="1042" max="1042" width="14" style="102" customWidth="1"/>
    <col min="1043" max="1043" width="15.88671875" style="102" customWidth="1"/>
    <col min="1044" max="1044" width="14" style="102" customWidth="1"/>
    <col min="1045" max="1046" width="16.33203125" style="102" customWidth="1"/>
    <col min="1047" max="1047" width="13.44140625" style="102" customWidth="1"/>
    <col min="1048" max="1049" width="12.5546875" style="102" customWidth="1"/>
    <col min="1050" max="1050" width="16.6640625" style="102" customWidth="1"/>
    <col min="1051" max="1051" width="17.109375" style="102" customWidth="1"/>
    <col min="1052" max="1052" width="10" style="102" customWidth="1"/>
    <col min="1053" max="1053" width="12" style="102" customWidth="1"/>
    <col min="1054" max="1054" width="19.6640625" style="102" customWidth="1"/>
    <col min="1055" max="1055" width="16.88671875" style="102" customWidth="1"/>
    <col min="1056" max="1056" width="14.6640625" style="102" customWidth="1"/>
    <col min="1057" max="1057" width="12.109375" style="102" customWidth="1"/>
    <col min="1058" max="1058" width="18.5546875" style="102" customWidth="1"/>
    <col min="1059" max="1059" width="18.109375" style="102" customWidth="1"/>
    <col min="1060" max="1060" width="14.88671875" style="102" customWidth="1"/>
    <col min="1061" max="1061" width="0" style="102" hidden="1" customWidth="1"/>
    <col min="1062" max="1062" width="9.33203125" style="102" customWidth="1"/>
    <col min="1063" max="1065" width="0" style="102" hidden="1" customWidth="1"/>
    <col min="1066" max="1066" width="12.33203125" style="102" customWidth="1"/>
    <col min="1067" max="1067" width="0" style="102" hidden="1" customWidth="1"/>
    <col min="1068" max="1068" width="15.33203125" style="102" customWidth="1"/>
    <col min="1069" max="1069" width="14.109375" style="102" customWidth="1"/>
    <col min="1070" max="1070" width="0" style="102" hidden="1" customWidth="1"/>
    <col min="1071" max="1071" width="14" style="102" customWidth="1"/>
    <col min="1072" max="1072" width="14.6640625" style="102" customWidth="1"/>
    <col min="1073" max="1073" width="14.33203125" style="102" customWidth="1"/>
    <col min="1074" max="1074" width="12.33203125" style="102" customWidth="1"/>
    <col min="1075" max="1075" width="13.6640625" style="102" customWidth="1"/>
    <col min="1076" max="1076" width="12.33203125" style="102" customWidth="1"/>
    <col min="1077" max="1077" width="18.33203125" style="102" customWidth="1"/>
    <col min="1078" max="1078" width="30.33203125" style="102" customWidth="1"/>
    <col min="1079" max="1079" width="0" style="102" hidden="1" customWidth="1"/>
    <col min="1080" max="1080" width="5.33203125" style="102" customWidth="1"/>
    <col min="1081" max="1081" width="3" style="102" customWidth="1"/>
    <col min="1082" max="1082" width="6.88671875" style="102" customWidth="1"/>
    <col min="1083" max="1083" width="10.33203125" style="102" customWidth="1"/>
    <col min="1084" max="1084" width="11.5546875" style="102" customWidth="1"/>
    <col min="1085" max="1085" width="13.44140625" style="102" customWidth="1"/>
    <col min="1086" max="1086" width="21.44140625" style="102" customWidth="1"/>
    <col min="1087" max="1288" width="9.109375" style="102"/>
    <col min="1289" max="1289" width="11" style="102" customWidth="1"/>
    <col min="1290" max="1290" width="10.6640625" style="102" customWidth="1"/>
    <col min="1291" max="1291" width="28.5546875" style="102" customWidth="1"/>
    <col min="1292" max="1292" width="12.5546875" style="102" customWidth="1"/>
    <col min="1293" max="1293" width="11.88671875" style="102" customWidth="1"/>
    <col min="1294" max="1294" width="11.33203125" style="102" customWidth="1"/>
    <col min="1295" max="1295" width="16.5546875" style="102" customWidth="1"/>
    <col min="1296" max="1297" width="10.5546875" style="102" customWidth="1"/>
    <col min="1298" max="1298" width="14" style="102" customWidth="1"/>
    <col min="1299" max="1299" width="15.88671875" style="102" customWidth="1"/>
    <col min="1300" max="1300" width="14" style="102" customWidth="1"/>
    <col min="1301" max="1302" width="16.33203125" style="102" customWidth="1"/>
    <col min="1303" max="1303" width="13.44140625" style="102" customWidth="1"/>
    <col min="1304" max="1305" width="12.5546875" style="102" customWidth="1"/>
    <col min="1306" max="1306" width="16.6640625" style="102" customWidth="1"/>
    <col min="1307" max="1307" width="17.109375" style="102" customWidth="1"/>
    <col min="1308" max="1308" width="10" style="102" customWidth="1"/>
    <col min="1309" max="1309" width="12" style="102" customWidth="1"/>
    <col min="1310" max="1310" width="19.6640625" style="102" customWidth="1"/>
    <col min="1311" max="1311" width="16.88671875" style="102" customWidth="1"/>
    <col min="1312" max="1312" width="14.6640625" style="102" customWidth="1"/>
    <col min="1313" max="1313" width="12.109375" style="102" customWidth="1"/>
    <col min="1314" max="1314" width="18.5546875" style="102" customWidth="1"/>
    <col min="1315" max="1315" width="18.109375" style="102" customWidth="1"/>
    <col min="1316" max="1316" width="14.88671875" style="102" customWidth="1"/>
    <col min="1317" max="1317" width="0" style="102" hidden="1" customWidth="1"/>
    <col min="1318" max="1318" width="9.33203125" style="102" customWidth="1"/>
    <col min="1319" max="1321" width="0" style="102" hidden="1" customWidth="1"/>
    <col min="1322" max="1322" width="12.33203125" style="102" customWidth="1"/>
    <col min="1323" max="1323" width="0" style="102" hidden="1" customWidth="1"/>
    <col min="1324" max="1324" width="15.33203125" style="102" customWidth="1"/>
    <col min="1325" max="1325" width="14.109375" style="102" customWidth="1"/>
    <col min="1326" max="1326" width="0" style="102" hidden="1" customWidth="1"/>
    <col min="1327" max="1327" width="14" style="102" customWidth="1"/>
    <col min="1328" max="1328" width="14.6640625" style="102" customWidth="1"/>
    <col min="1329" max="1329" width="14.33203125" style="102" customWidth="1"/>
    <col min="1330" max="1330" width="12.33203125" style="102" customWidth="1"/>
    <col min="1331" max="1331" width="13.6640625" style="102" customWidth="1"/>
    <col min="1332" max="1332" width="12.33203125" style="102" customWidth="1"/>
    <col min="1333" max="1333" width="18.33203125" style="102" customWidth="1"/>
    <col min="1334" max="1334" width="30.33203125" style="102" customWidth="1"/>
    <col min="1335" max="1335" width="0" style="102" hidden="1" customWidth="1"/>
    <col min="1336" max="1336" width="5.33203125" style="102" customWidth="1"/>
    <col min="1337" max="1337" width="3" style="102" customWidth="1"/>
    <col min="1338" max="1338" width="6.88671875" style="102" customWidth="1"/>
    <col min="1339" max="1339" width="10.33203125" style="102" customWidth="1"/>
    <col min="1340" max="1340" width="11.5546875" style="102" customWidth="1"/>
    <col min="1341" max="1341" width="13.44140625" style="102" customWidth="1"/>
    <col min="1342" max="1342" width="21.44140625" style="102" customWidth="1"/>
    <col min="1343" max="1544" width="9.109375" style="102"/>
    <col min="1545" max="1545" width="11" style="102" customWidth="1"/>
    <col min="1546" max="1546" width="10.6640625" style="102" customWidth="1"/>
    <col min="1547" max="1547" width="28.5546875" style="102" customWidth="1"/>
    <col min="1548" max="1548" width="12.5546875" style="102" customWidth="1"/>
    <col min="1549" max="1549" width="11.88671875" style="102" customWidth="1"/>
    <col min="1550" max="1550" width="11.33203125" style="102" customWidth="1"/>
    <col min="1551" max="1551" width="16.5546875" style="102" customWidth="1"/>
    <col min="1552" max="1553" width="10.5546875" style="102" customWidth="1"/>
    <col min="1554" max="1554" width="14" style="102" customWidth="1"/>
    <col min="1555" max="1555" width="15.88671875" style="102" customWidth="1"/>
    <col min="1556" max="1556" width="14" style="102" customWidth="1"/>
    <col min="1557" max="1558" width="16.33203125" style="102" customWidth="1"/>
    <col min="1559" max="1559" width="13.44140625" style="102" customWidth="1"/>
    <col min="1560" max="1561" width="12.5546875" style="102" customWidth="1"/>
    <col min="1562" max="1562" width="16.6640625" style="102" customWidth="1"/>
    <col min="1563" max="1563" width="17.109375" style="102" customWidth="1"/>
    <col min="1564" max="1564" width="10" style="102" customWidth="1"/>
    <col min="1565" max="1565" width="12" style="102" customWidth="1"/>
    <col min="1566" max="1566" width="19.6640625" style="102" customWidth="1"/>
    <col min="1567" max="1567" width="16.88671875" style="102" customWidth="1"/>
    <col min="1568" max="1568" width="14.6640625" style="102" customWidth="1"/>
    <col min="1569" max="1569" width="12.109375" style="102" customWidth="1"/>
    <col min="1570" max="1570" width="18.5546875" style="102" customWidth="1"/>
    <col min="1571" max="1571" width="18.109375" style="102" customWidth="1"/>
    <col min="1572" max="1572" width="14.88671875" style="102" customWidth="1"/>
    <col min="1573" max="1573" width="0" style="102" hidden="1" customWidth="1"/>
    <col min="1574" max="1574" width="9.33203125" style="102" customWidth="1"/>
    <col min="1575" max="1577" width="0" style="102" hidden="1" customWidth="1"/>
    <col min="1578" max="1578" width="12.33203125" style="102" customWidth="1"/>
    <col min="1579" max="1579" width="0" style="102" hidden="1" customWidth="1"/>
    <col min="1580" max="1580" width="15.33203125" style="102" customWidth="1"/>
    <col min="1581" max="1581" width="14.109375" style="102" customWidth="1"/>
    <col min="1582" max="1582" width="0" style="102" hidden="1" customWidth="1"/>
    <col min="1583" max="1583" width="14" style="102" customWidth="1"/>
    <col min="1584" max="1584" width="14.6640625" style="102" customWidth="1"/>
    <col min="1585" max="1585" width="14.33203125" style="102" customWidth="1"/>
    <col min="1586" max="1586" width="12.33203125" style="102" customWidth="1"/>
    <col min="1587" max="1587" width="13.6640625" style="102" customWidth="1"/>
    <col min="1588" max="1588" width="12.33203125" style="102" customWidth="1"/>
    <col min="1589" max="1589" width="18.33203125" style="102" customWidth="1"/>
    <col min="1590" max="1590" width="30.33203125" style="102" customWidth="1"/>
    <col min="1591" max="1591" width="0" style="102" hidden="1" customWidth="1"/>
    <col min="1592" max="1592" width="5.33203125" style="102" customWidth="1"/>
    <col min="1593" max="1593" width="3" style="102" customWidth="1"/>
    <col min="1594" max="1594" width="6.88671875" style="102" customWidth="1"/>
    <col min="1595" max="1595" width="10.33203125" style="102" customWidth="1"/>
    <col min="1596" max="1596" width="11.5546875" style="102" customWidth="1"/>
    <col min="1597" max="1597" width="13.44140625" style="102" customWidth="1"/>
    <col min="1598" max="1598" width="21.44140625" style="102" customWidth="1"/>
    <col min="1599" max="1800" width="9.109375" style="102"/>
    <col min="1801" max="1801" width="11" style="102" customWidth="1"/>
    <col min="1802" max="1802" width="10.6640625" style="102" customWidth="1"/>
    <col min="1803" max="1803" width="28.5546875" style="102" customWidth="1"/>
    <col min="1804" max="1804" width="12.5546875" style="102" customWidth="1"/>
    <col min="1805" max="1805" width="11.88671875" style="102" customWidth="1"/>
    <col min="1806" max="1806" width="11.33203125" style="102" customWidth="1"/>
    <col min="1807" max="1807" width="16.5546875" style="102" customWidth="1"/>
    <col min="1808" max="1809" width="10.5546875" style="102" customWidth="1"/>
    <col min="1810" max="1810" width="14" style="102" customWidth="1"/>
    <col min="1811" max="1811" width="15.88671875" style="102" customWidth="1"/>
    <col min="1812" max="1812" width="14" style="102" customWidth="1"/>
    <col min="1813" max="1814" width="16.33203125" style="102" customWidth="1"/>
    <col min="1815" max="1815" width="13.44140625" style="102" customWidth="1"/>
    <col min="1816" max="1817" width="12.5546875" style="102" customWidth="1"/>
    <col min="1818" max="1818" width="16.6640625" style="102" customWidth="1"/>
    <col min="1819" max="1819" width="17.109375" style="102" customWidth="1"/>
    <col min="1820" max="1820" width="10" style="102" customWidth="1"/>
    <col min="1821" max="1821" width="12" style="102" customWidth="1"/>
    <col min="1822" max="1822" width="19.6640625" style="102" customWidth="1"/>
    <col min="1823" max="1823" width="16.88671875" style="102" customWidth="1"/>
    <col min="1824" max="1824" width="14.6640625" style="102" customWidth="1"/>
    <col min="1825" max="1825" width="12.109375" style="102" customWidth="1"/>
    <col min="1826" max="1826" width="18.5546875" style="102" customWidth="1"/>
    <col min="1827" max="1827" width="18.109375" style="102" customWidth="1"/>
    <col min="1828" max="1828" width="14.88671875" style="102" customWidth="1"/>
    <col min="1829" max="1829" width="0" style="102" hidden="1" customWidth="1"/>
    <col min="1830" max="1830" width="9.33203125" style="102" customWidth="1"/>
    <col min="1831" max="1833" width="0" style="102" hidden="1" customWidth="1"/>
    <col min="1834" max="1834" width="12.33203125" style="102" customWidth="1"/>
    <col min="1835" max="1835" width="0" style="102" hidden="1" customWidth="1"/>
    <col min="1836" max="1836" width="15.33203125" style="102" customWidth="1"/>
    <col min="1837" max="1837" width="14.109375" style="102" customWidth="1"/>
    <col min="1838" max="1838" width="0" style="102" hidden="1" customWidth="1"/>
    <col min="1839" max="1839" width="14" style="102" customWidth="1"/>
    <col min="1840" max="1840" width="14.6640625" style="102" customWidth="1"/>
    <col min="1841" max="1841" width="14.33203125" style="102" customWidth="1"/>
    <col min="1842" max="1842" width="12.33203125" style="102" customWidth="1"/>
    <col min="1843" max="1843" width="13.6640625" style="102" customWidth="1"/>
    <col min="1844" max="1844" width="12.33203125" style="102" customWidth="1"/>
    <col min="1845" max="1845" width="18.33203125" style="102" customWidth="1"/>
    <col min="1846" max="1846" width="30.33203125" style="102" customWidth="1"/>
    <col min="1847" max="1847" width="0" style="102" hidden="1" customWidth="1"/>
    <col min="1848" max="1848" width="5.33203125" style="102" customWidth="1"/>
    <col min="1849" max="1849" width="3" style="102" customWidth="1"/>
    <col min="1850" max="1850" width="6.88671875" style="102" customWidth="1"/>
    <col min="1851" max="1851" width="10.33203125" style="102" customWidth="1"/>
    <col min="1852" max="1852" width="11.5546875" style="102" customWidth="1"/>
    <col min="1853" max="1853" width="13.44140625" style="102" customWidth="1"/>
    <col min="1854" max="1854" width="21.44140625" style="102" customWidth="1"/>
    <col min="1855" max="2056" width="9.109375" style="102"/>
    <col min="2057" max="2057" width="11" style="102" customWidth="1"/>
    <col min="2058" max="2058" width="10.6640625" style="102" customWidth="1"/>
    <col min="2059" max="2059" width="28.5546875" style="102" customWidth="1"/>
    <col min="2060" max="2060" width="12.5546875" style="102" customWidth="1"/>
    <col min="2061" max="2061" width="11.88671875" style="102" customWidth="1"/>
    <col min="2062" max="2062" width="11.33203125" style="102" customWidth="1"/>
    <col min="2063" max="2063" width="16.5546875" style="102" customWidth="1"/>
    <col min="2064" max="2065" width="10.5546875" style="102" customWidth="1"/>
    <col min="2066" max="2066" width="14" style="102" customWidth="1"/>
    <col min="2067" max="2067" width="15.88671875" style="102" customWidth="1"/>
    <col min="2068" max="2068" width="14" style="102" customWidth="1"/>
    <col min="2069" max="2070" width="16.33203125" style="102" customWidth="1"/>
    <col min="2071" max="2071" width="13.44140625" style="102" customWidth="1"/>
    <col min="2072" max="2073" width="12.5546875" style="102" customWidth="1"/>
    <col min="2074" max="2074" width="16.6640625" style="102" customWidth="1"/>
    <col min="2075" max="2075" width="17.109375" style="102" customWidth="1"/>
    <col min="2076" max="2076" width="10" style="102" customWidth="1"/>
    <col min="2077" max="2077" width="12" style="102" customWidth="1"/>
    <col min="2078" max="2078" width="19.6640625" style="102" customWidth="1"/>
    <col min="2079" max="2079" width="16.88671875" style="102" customWidth="1"/>
    <col min="2080" max="2080" width="14.6640625" style="102" customWidth="1"/>
    <col min="2081" max="2081" width="12.109375" style="102" customWidth="1"/>
    <col min="2082" max="2082" width="18.5546875" style="102" customWidth="1"/>
    <col min="2083" max="2083" width="18.109375" style="102" customWidth="1"/>
    <col min="2084" max="2084" width="14.88671875" style="102" customWidth="1"/>
    <col min="2085" max="2085" width="0" style="102" hidden="1" customWidth="1"/>
    <col min="2086" max="2086" width="9.33203125" style="102" customWidth="1"/>
    <col min="2087" max="2089" width="0" style="102" hidden="1" customWidth="1"/>
    <col min="2090" max="2090" width="12.33203125" style="102" customWidth="1"/>
    <col min="2091" max="2091" width="0" style="102" hidden="1" customWidth="1"/>
    <col min="2092" max="2092" width="15.33203125" style="102" customWidth="1"/>
    <col min="2093" max="2093" width="14.109375" style="102" customWidth="1"/>
    <col min="2094" max="2094" width="0" style="102" hidden="1" customWidth="1"/>
    <col min="2095" max="2095" width="14" style="102" customWidth="1"/>
    <col min="2096" max="2096" width="14.6640625" style="102" customWidth="1"/>
    <col min="2097" max="2097" width="14.33203125" style="102" customWidth="1"/>
    <col min="2098" max="2098" width="12.33203125" style="102" customWidth="1"/>
    <col min="2099" max="2099" width="13.6640625" style="102" customWidth="1"/>
    <col min="2100" max="2100" width="12.33203125" style="102" customWidth="1"/>
    <col min="2101" max="2101" width="18.33203125" style="102" customWidth="1"/>
    <col min="2102" max="2102" width="30.33203125" style="102" customWidth="1"/>
    <col min="2103" max="2103" width="0" style="102" hidden="1" customWidth="1"/>
    <col min="2104" max="2104" width="5.33203125" style="102" customWidth="1"/>
    <col min="2105" max="2105" width="3" style="102" customWidth="1"/>
    <col min="2106" max="2106" width="6.88671875" style="102" customWidth="1"/>
    <col min="2107" max="2107" width="10.33203125" style="102" customWidth="1"/>
    <col min="2108" max="2108" width="11.5546875" style="102" customWidth="1"/>
    <col min="2109" max="2109" width="13.44140625" style="102" customWidth="1"/>
    <col min="2110" max="2110" width="21.44140625" style="102" customWidth="1"/>
    <col min="2111" max="2312" width="9.109375" style="102"/>
    <col min="2313" max="2313" width="11" style="102" customWidth="1"/>
    <col min="2314" max="2314" width="10.6640625" style="102" customWidth="1"/>
    <col min="2315" max="2315" width="28.5546875" style="102" customWidth="1"/>
    <col min="2316" max="2316" width="12.5546875" style="102" customWidth="1"/>
    <col min="2317" max="2317" width="11.88671875" style="102" customWidth="1"/>
    <col min="2318" max="2318" width="11.33203125" style="102" customWidth="1"/>
    <col min="2319" max="2319" width="16.5546875" style="102" customWidth="1"/>
    <col min="2320" max="2321" width="10.5546875" style="102" customWidth="1"/>
    <col min="2322" max="2322" width="14" style="102" customWidth="1"/>
    <col min="2323" max="2323" width="15.88671875" style="102" customWidth="1"/>
    <col min="2324" max="2324" width="14" style="102" customWidth="1"/>
    <col min="2325" max="2326" width="16.33203125" style="102" customWidth="1"/>
    <col min="2327" max="2327" width="13.44140625" style="102" customWidth="1"/>
    <col min="2328" max="2329" width="12.5546875" style="102" customWidth="1"/>
    <col min="2330" max="2330" width="16.6640625" style="102" customWidth="1"/>
    <col min="2331" max="2331" width="17.109375" style="102" customWidth="1"/>
    <col min="2332" max="2332" width="10" style="102" customWidth="1"/>
    <col min="2333" max="2333" width="12" style="102" customWidth="1"/>
    <col min="2334" max="2334" width="19.6640625" style="102" customWidth="1"/>
    <col min="2335" max="2335" width="16.88671875" style="102" customWidth="1"/>
    <col min="2336" max="2336" width="14.6640625" style="102" customWidth="1"/>
    <col min="2337" max="2337" width="12.109375" style="102" customWidth="1"/>
    <col min="2338" max="2338" width="18.5546875" style="102" customWidth="1"/>
    <col min="2339" max="2339" width="18.109375" style="102" customWidth="1"/>
    <col min="2340" max="2340" width="14.88671875" style="102" customWidth="1"/>
    <col min="2341" max="2341" width="0" style="102" hidden="1" customWidth="1"/>
    <col min="2342" max="2342" width="9.33203125" style="102" customWidth="1"/>
    <col min="2343" max="2345" width="0" style="102" hidden="1" customWidth="1"/>
    <col min="2346" max="2346" width="12.33203125" style="102" customWidth="1"/>
    <col min="2347" max="2347" width="0" style="102" hidden="1" customWidth="1"/>
    <col min="2348" max="2348" width="15.33203125" style="102" customWidth="1"/>
    <col min="2349" max="2349" width="14.109375" style="102" customWidth="1"/>
    <col min="2350" max="2350" width="0" style="102" hidden="1" customWidth="1"/>
    <col min="2351" max="2351" width="14" style="102" customWidth="1"/>
    <col min="2352" max="2352" width="14.6640625" style="102" customWidth="1"/>
    <col min="2353" max="2353" width="14.33203125" style="102" customWidth="1"/>
    <col min="2354" max="2354" width="12.33203125" style="102" customWidth="1"/>
    <col min="2355" max="2355" width="13.6640625" style="102" customWidth="1"/>
    <col min="2356" max="2356" width="12.33203125" style="102" customWidth="1"/>
    <col min="2357" max="2357" width="18.33203125" style="102" customWidth="1"/>
    <col min="2358" max="2358" width="30.33203125" style="102" customWidth="1"/>
    <col min="2359" max="2359" width="0" style="102" hidden="1" customWidth="1"/>
    <col min="2360" max="2360" width="5.33203125" style="102" customWidth="1"/>
    <col min="2361" max="2361" width="3" style="102" customWidth="1"/>
    <col min="2362" max="2362" width="6.88671875" style="102" customWidth="1"/>
    <col min="2363" max="2363" width="10.33203125" style="102" customWidth="1"/>
    <col min="2364" max="2364" width="11.5546875" style="102" customWidth="1"/>
    <col min="2365" max="2365" width="13.44140625" style="102" customWidth="1"/>
    <col min="2366" max="2366" width="21.44140625" style="102" customWidth="1"/>
    <col min="2367" max="2568" width="9.109375" style="102"/>
    <col min="2569" max="2569" width="11" style="102" customWidth="1"/>
    <col min="2570" max="2570" width="10.6640625" style="102" customWidth="1"/>
    <col min="2571" max="2571" width="28.5546875" style="102" customWidth="1"/>
    <col min="2572" max="2572" width="12.5546875" style="102" customWidth="1"/>
    <col min="2573" max="2573" width="11.88671875" style="102" customWidth="1"/>
    <col min="2574" max="2574" width="11.33203125" style="102" customWidth="1"/>
    <col min="2575" max="2575" width="16.5546875" style="102" customWidth="1"/>
    <col min="2576" max="2577" width="10.5546875" style="102" customWidth="1"/>
    <col min="2578" max="2578" width="14" style="102" customWidth="1"/>
    <col min="2579" max="2579" width="15.88671875" style="102" customWidth="1"/>
    <col min="2580" max="2580" width="14" style="102" customWidth="1"/>
    <col min="2581" max="2582" width="16.33203125" style="102" customWidth="1"/>
    <col min="2583" max="2583" width="13.44140625" style="102" customWidth="1"/>
    <col min="2584" max="2585" width="12.5546875" style="102" customWidth="1"/>
    <col min="2586" max="2586" width="16.6640625" style="102" customWidth="1"/>
    <col min="2587" max="2587" width="17.109375" style="102" customWidth="1"/>
    <col min="2588" max="2588" width="10" style="102" customWidth="1"/>
    <col min="2589" max="2589" width="12" style="102" customWidth="1"/>
    <col min="2590" max="2590" width="19.6640625" style="102" customWidth="1"/>
    <col min="2591" max="2591" width="16.88671875" style="102" customWidth="1"/>
    <col min="2592" max="2592" width="14.6640625" style="102" customWidth="1"/>
    <col min="2593" max="2593" width="12.109375" style="102" customWidth="1"/>
    <col min="2594" max="2594" width="18.5546875" style="102" customWidth="1"/>
    <col min="2595" max="2595" width="18.109375" style="102" customWidth="1"/>
    <col min="2596" max="2596" width="14.88671875" style="102" customWidth="1"/>
    <col min="2597" max="2597" width="0" style="102" hidden="1" customWidth="1"/>
    <col min="2598" max="2598" width="9.33203125" style="102" customWidth="1"/>
    <col min="2599" max="2601" width="0" style="102" hidden="1" customWidth="1"/>
    <col min="2602" max="2602" width="12.33203125" style="102" customWidth="1"/>
    <col min="2603" max="2603" width="0" style="102" hidden="1" customWidth="1"/>
    <col min="2604" max="2604" width="15.33203125" style="102" customWidth="1"/>
    <col min="2605" max="2605" width="14.109375" style="102" customWidth="1"/>
    <col min="2606" max="2606" width="0" style="102" hidden="1" customWidth="1"/>
    <col min="2607" max="2607" width="14" style="102" customWidth="1"/>
    <col min="2608" max="2608" width="14.6640625" style="102" customWidth="1"/>
    <col min="2609" max="2609" width="14.33203125" style="102" customWidth="1"/>
    <col min="2610" max="2610" width="12.33203125" style="102" customWidth="1"/>
    <col min="2611" max="2611" width="13.6640625" style="102" customWidth="1"/>
    <col min="2612" max="2612" width="12.33203125" style="102" customWidth="1"/>
    <col min="2613" max="2613" width="18.33203125" style="102" customWidth="1"/>
    <col min="2614" max="2614" width="30.33203125" style="102" customWidth="1"/>
    <col min="2615" max="2615" width="0" style="102" hidden="1" customWidth="1"/>
    <col min="2616" max="2616" width="5.33203125" style="102" customWidth="1"/>
    <col min="2617" max="2617" width="3" style="102" customWidth="1"/>
    <col min="2618" max="2618" width="6.88671875" style="102" customWidth="1"/>
    <col min="2619" max="2619" width="10.33203125" style="102" customWidth="1"/>
    <col min="2620" max="2620" width="11.5546875" style="102" customWidth="1"/>
    <col min="2621" max="2621" width="13.44140625" style="102" customWidth="1"/>
    <col min="2622" max="2622" width="21.44140625" style="102" customWidth="1"/>
    <col min="2623" max="2824" width="9.109375" style="102"/>
    <col min="2825" max="2825" width="11" style="102" customWidth="1"/>
    <col min="2826" max="2826" width="10.6640625" style="102" customWidth="1"/>
    <col min="2827" max="2827" width="28.5546875" style="102" customWidth="1"/>
    <col min="2828" max="2828" width="12.5546875" style="102" customWidth="1"/>
    <col min="2829" max="2829" width="11.88671875" style="102" customWidth="1"/>
    <col min="2830" max="2830" width="11.33203125" style="102" customWidth="1"/>
    <col min="2831" max="2831" width="16.5546875" style="102" customWidth="1"/>
    <col min="2832" max="2833" width="10.5546875" style="102" customWidth="1"/>
    <col min="2834" max="2834" width="14" style="102" customWidth="1"/>
    <col min="2835" max="2835" width="15.88671875" style="102" customWidth="1"/>
    <col min="2836" max="2836" width="14" style="102" customWidth="1"/>
    <col min="2837" max="2838" width="16.33203125" style="102" customWidth="1"/>
    <col min="2839" max="2839" width="13.44140625" style="102" customWidth="1"/>
    <col min="2840" max="2841" width="12.5546875" style="102" customWidth="1"/>
    <col min="2842" max="2842" width="16.6640625" style="102" customWidth="1"/>
    <col min="2843" max="2843" width="17.109375" style="102" customWidth="1"/>
    <col min="2844" max="2844" width="10" style="102" customWidth="1"/>
    <col min="2845" max="2845" width="12" style="102" customWidth="1"/>
    <col min="2846" max="2846" width="19.6640625" style="102" customWidth="1"/>
    <col min="2847" max="2847" width="16.88671875" style="102" customWidth="1"/>
    <col min="2848" max="2848" width="14.6640625" style="102" customWidth="1"/>
    <col min="2849" max="2849" width="12.109375" style="102" customWidth="1"/>
    <col min="2850" max="2850" width="18.5546875" style="102" customWidth="1"/>
    <col min="2851" max="2851" width="18.109375" style="102" customWidth="1"/>
    <col min="2852" max="2852" width="14.88671875" style="102" customWidth="1"/>
    <col min="2853" max="2853" width="0" style="102" hidden="1" customWidth="1"/>
    <col min="2854" max="2854" width="9.33203125" style="102" customWidth="1"/>
    <col min="2855" max="2857" width="0" style="102" hidden="1" customWidth="1"/>
    <col min="2858" max="2858" width="12.33203125" style="102" customWidth="1"/>
    <col min="2859" max="2859" width="0" style="102" hidden="1" customWidth="1"/>
    <col min="2860" max="2860" width="15.33203125" style="102" customWidth="1"/>
    <col min="2861" max="2861" width="14.109375" style="102" customWidth="1"/>
    <col min="2862" max="2862" width="0" style="102" hidden="1" customWidth="1"/>
    <col min="2863" max="2863" width="14" style="102" customWidth="1"/>
    <col min="2864" max="2864" width="14.6640625" style="102" customWidth="1"/>
    <col min="2865" max="2865" width="14.33203125" style="102" customWidth="1"/>
    <col min="2866" max="2866" width="12.33203125" style="102" customWidth="1"/>
    <col min="2867" max="2867" width="13.6640625" style="102" customWidth="1"/>
    <col min="2868" max="2868" width="12.33203125" style="102" customWidth="1"/>
    <col min="2869" max="2869" width="18.33203125" style="102" customWidth="1"/>
    <col min="2870" max="2870" width="30.33203125" style="102" customWidth="1"/>
    <col min="2871" max="2871" width="0" style="102" hidden="1" customWidth="1"/>
    <col min="2872" max="2872" width="5.33203125" style="102" customWidth="1"/>
    <col min="2873" max="2873" width="3" style="102" customWidth="1"/>
    <col min="2874" max="2874" width="6.88671875" style="102" customWidth="1"/>
    <col min="2875" max="2875" width="10.33203125" style="102" customWidth="1"/>
    <col min="2876" max="2876" width="11.5546875" style="102" customWidth="1"/>
    <col min="2877" max="2877" width="13.44140625" style="102" customWidth="1"/>
    <col min="2878" max="2878" width="21.44140625" style="102" customWidth="1"/>
    <col min="2879" max="3080" width="9.109375" style="102"/>
    <col min="3081" max="3081" width="11" style="102" customWidth="1"/>
    <col min="3082" max="3082" width="10.6640625" style="102" customWidth="1"/>
    <col min="3083" max="3083" width="28.5546875" style="102" customWidth="1"/>
    <col min="3084" max="3084" width="12.5546875" style="102" customWidth="1"/>
    <col min="3085" max="3085" width="11.88671875" style="102" customWidth="1"/>
    <col min="3086" max="3086" width="11.33203125" style="102" customWidth="1"/>
    <col min="3087" max="3087" width="16.5546875" style="102" customWidth="1"/>
    <col min="3088" max="3089" width="10.5546875" style="102" customWidth="1"/>
    <col min="3090" max="3090" width="14" style="102" customWidth="1"/>
    <col min="3091" max="3091" width="15.88671875" style="102" customWidth="1"/>
    <col min="3092" max="3092" width="14" style="102" customWidth="1"/>
    <col min="3093" max="3094" width="16.33203125" style="102" customWidth="1"/>
    <col min="3095" max="3095" width="13.44140625" style="102" customWidth="1"/>
    <col min="3096" max="3097" width="12.5546875" style="102" customWidth="1"/>
    <col min="3098" max="3098" width="16.6640625" style="102" customWidth="1"/>
    <col min="3099" max="3099" width="17.109375" style="102" customWidth="1"/>
    <col min="3100" max="3100" width="10" style="102" customWidth="1"/>
    <col min="3101" max="3101" width="12" style="102" customWidth="1"/>
    <col min="3102" max="3102" width="19.6640625" style="102" customWidth="1"/>
    <col min="3103" max="3103" width="16.88671875" style="102" customWidth="1"/>
    <col min="3104" max="3104" width="14.6640625" style="102" customWidth="1"/>
    <col min="3105" max="3105" width="12.109375" style="102" customWidth="1"/>
    <col min="3106" max="3106" width="18.5546875" style="102" customWidth="1"/>
    <col min="3107" max="3107" width="18.109375" style="102" customWidth="1"/>
    <col min="3108" max="3108" width="14.88671875" style="102" customWidth="1"/>
    <col min="3109" max="3109" width="0" style="102" hidden="1" customWidth="1"/>
    <col min="3110" max="3110" width="9.33203125" style="102" customWidth="1"/>
    <col min="3111" max="3113" width="0" style="102" hidden="1" customWidth="1"/>
    <col min="3114" max="3114" width="12.33203125" style="102" customWidth="1"/>
    <col min="3115" max="3115" width="0" style="102" hidden="1" customWidth="1"/>
    <col min="3116" max="3116" width="15.33203125" style="102" customWidth="1"/>
    <col min="3117" max="3117" width="14.109375" style="102" customWidth="1"/>
    <col min="3118" max="3118" width="0" style="102" hidden="1" customWidth="1"/>
    <col min="3119" max="3119" width="14" style="102" customWidth="1"/>
    <col min="3120" max="3120" width="14.6640625" style="102" customWidth="1"/>
    <col min="3121" max="3121" width="14.33203125" style="102" customWidth="1"/>
    <col min="3122" max="3122" width="12.33203125" style="102" customWidth="1"/>
    <col min="3123" max="3123" width="13.6640625" style="102" customWidth="1"/>
    <col min="3124" max="3124" width="12.33203125" style="102" customWidth="1"/>
    <col min="3125" max="3125" width="18.33203125" style="102" customWidth="1"/>
    <col min="3126" max="3126" width="30.33203125" style="102" customWidth="1"/>
    <col min="3127" max="3127" width="0" style="102" hidden="1" customWidth="1"/>
    <col min="3128" max="3128" width="5.33203125" style="102" customWidth="1"/>
    <col min="3129" max="3129" width="3" style="102" customWidth="1"/>
    <col min="3130" max="3130" width="6.88671875" style="102" customWidth="1"/>
    <col min="3131" max="3131" width="10.33203125" style="102" customWidth="1"/>
    <col min="3132" max="3132" width="11.5546875" style="102" customWidth="1"/>
    <col min="3133" max="3133" width="13.44140625" style="102" customWidth="1"/>
    <col min="3134" max="3134" width="21.44140625" style="102" customWidth="1"/>
    <col min="3135" max="3336" width="9.109375" style="102"/>
    <col min="3337" max="3337" width="11" style="102" customWidth="1"/>
    <col min="3338" max="3338" width="10.6640625" style="102" customWidth="1"/>
    <col min="3339" max="3339" width="28.5546875" style="102" customWidth="1"/>
    <col min="3340" max="3340" width="12.5546875" style="102" customWidth="1"/>
    <col min="3341" max="3341" width="11.88671875" style="102" customWidth="1"/>
    <col min="3342" max="3342" width="11.33203125" style="102" customWidth="1"/>
    <col min="3343" max="3343" width="16.5546875" style="102" customWidth="1"/>
    <col min="3344" max="3345" width="10.5546875" style="102" customWidth="1"/>
    <col min="3346" max="3346" width="14" style="102" customWidth="1"/>
    <col min="3347" max="3347" width="15.88671875" style="102" customWidth="1"/>
    <col min="3348" max="3348" width="14" style="102" customWidth="1"/>
    <col min="3349" max="3350" width="16.33203125" style="102" customWidth="1"/>
    <col min="3351" max="3351" width="13.44140625" style="102" customWidth="1"/>
    <col min="3352" max="3353" width="12.5546875" style="102" customWidth="1"/>
    <col min="3354" max="3354" width="16.6640625" style="102" customWidth="1"/>
    <col min="3355" max="3355" width="17.109375" style="102" customWidth="1"/>
    <col min="3356" max="3356" width="10" style="102" customWidth="1"/>
    <col min="3357" max="3357" width="12" style="102" customWidth="1"/>
    <col min="3358" max="3358" width="19.6640625" style="102" customWidth="1"/>
    <col min="3359" max="3359" width="16.88671875" style="102" customWidth="1"/>
    <col min="3360" max="3360" width="14.6640625" style="102" customWidth="1"/>
    <col min="3361" max="3361" width="12.109375" style="102" customWidth="1"/>
    <col min="3362" max="3362" width="18.5546875" style="102" customWidth="1"/>
    <col min="3363" max="3363" width="18.109375" style="102" customWidth="1"/>
    <col min="3364" max="3364" width="14.88671875" style="102" customWidth="1"/>
    <col min="3365" max="3365" width="0" style="102" hidden="1" customWidth="1"/>
    <col min="3366" max="3366" width="9.33203125" style="102" customWidth="1"/>
    <col min="3367" max="3369" width="0" style="102" hidden="1" customWidth="1"/>
    <col min="3370" max="3370" width="12.33203125" style="102" customWidth="1"/>
    <col min="3371" max="3371" width="0" style="102" hidden="1" customWidth="1"/>
    <col min="3372" max="3372" width="15.33203125" style="102" customWidth="1"/>
    <col min="3373" max="3373" width="14.109375" style="102" customWidth="1"/>
    <col min="3374" max="3374" width="0" style="102" hidden="1" customWidth="1"/>
    <col min="3375" max="3375" width="14" style="102" customWidth="1"/>
    <col min="3376" max="3376" width="14.6640625" style="102" customWidth="1"/>
    <col min="3377" max="3377" width="14.33203125" style="102" customWidth="1"/>
    <col min="3378" max="3378" width="12.33203125" style="102" customWidth="1"/>
    <col min="3379" max="3379" width="13.6640625" style="102" customWidth="1"/>
    <col min="3380" max="3380" width="12.33203125" style="102" customWidth="1"/>
    <col min="3381" max="3381" width="18.33203125" style="102" customWidth="1"/>
    <col min="3382" max="3382" width="30.33203125" style="102" customWidth="1"/>
    <col min="3383" max="3383" width="0" style="102" hidden="1" customWidth="1"/>
    <col min="3384" max="3384" width="5.33203125" style="102" customWidth="1"/>
    <col min="3385" max="3385" width="3" style="102" customWidth="1"/>
    <col min="3386" max="3386" width="6.88671875" style="102" customWidth="1"/>
    <col min="3387" max="3387" width="10.33203125" style="102" customWidth="1"/>
    <col min="3388" max="3388" width="11.5546875" style="102" customWidth="1"/>
    <col min="3389" max="3389" width="13.44140625" style="102" customWidth="1"/>
    <col min="3390" max="3390" width="21.44140625" style="102" customWidth="1"/>
    <col min="3391" max="3592" width="9.109375" style="102"/>
    <col min="3593" max="3593" width="11" style="102" customWidth="1"/>
    <col min="3594" max="3594" width="10.6640625" style="102" customWidth="1"/>
    <col min="3595" max="3595" width="28.5546875" style="102" customWidth="1"/>
    <col min="3596" max="3596" width="12.5546875" style="102" customWidth="1"/>
    <col min="3597" max="3597" width="11.88671875" style="102" customWidth="1"/>
    <col min="3598" max="3598" width="11.33203125" style="102" customWidth="1"/>
    <col min="3599" max="3599" width="16.5546875" style="102" customWidth="1"/>
    <col min="3600" max="3601" width="10.5546875" style="102" customWidth="1"/>
    <col min="3602" max="3602" width="14" style="102" customWidth="1"/>
    <col min="3603" max="3603" width="15.88671875" style="102" customWidth="1"/>
    <col min="3604" max="3604" width="14" style="102" customWidth="1"/>
    <col min="3605" max="3606" width="16.33203125" style="102" customWidth="1"/>
    <col min="3607" max="3607" width="13.44140625" style="102" customWidth="1"/>
    <col min="3608" max="3609" width="12.5546875" style="102" customWidth="1"/>
    <col min="3610" max="3610" width="16.6640625" style="102" customWidth="1"/>
    <col min="3611" max="3611" width="17.109375" style="102" customWidth="1"/>
    <col min="3612" max="3612" width="10" style="102" customWidth="1"/>
    <col min="3613" max="3613" width="12" style="102" customWidth="1"/>
    <col min="3614" max="3614" width="19.6640625" style="102" customWidth="1"/>
    <col min="3615" max="3615" width="16.88671875" style="102" customWidth="1"/>
    <col min="3616" max="3616" width="14.6640625" style="102" customWidth="1"/>
    <col min="3617" max="3617" width="12.109375" style="102" customWidth="1"/>
    <col min="3618" max="3618" width="18.5546875" style="102" customWidth="1"/>
    <col min="3619" max="3619" width="18.109375" style="102" customWidth="1"/>
    <col min="3620" max="3620" width="14.88671875" style="102" customWidth="1"/>
    <col min="3621" max="3621" width="0" style="102" hidden="1" customWidth="1"/>
    <col min="3622" max="3622" width="9.33203125" style="102" customWidth="1"/>
    <col min="3623" max="3625" width="0" style="102" hidden="1" customWidth="1"/>
    <col min="3626" max="3626" width="12.33203125" style="102" customWidth="1"/>
    <col min="3627" max="3627" width="0" style="102" hidden="1" customWidth="1"/>
    <col min="3628" max="3628" width="15.33203125" style="102" customWidth="1"/>
    <col min="3629" max="3629" width="14.109375" style="102" customWidth="1"/>
    <col min="3630" max="3630" width="0" style="102" hidden="1" customWidth="1"/>
    <col min="3631" max="3631" width="14" style="102" customWidth="1"/>
    <col min="3632" max="3632" width="14.6640625" style="102" customWidth="1"/>
    <col min="3633" max="3633" width="14.33203125" style="102" customWidth="1"/>
    <col min="3634" max="3634" width="12.33203125" style="102" customWidth="1"/>
    <col min="3635" max="3635" width="13.6640625" style="102" customWidth="1"/>
    <col min="3636" max="3636" width="12.33203125" style="102" customWidth="1"/>
    <col min="3637" max="3637" width="18.33203125" style="102" customWidth="1"/>
    <col min="3638" max="3638" width="30.33203125" style="102" customWidth="1"/>
    <col min="3639" max="3639" width="0" style="102" hidden="1" customWidth="1"/>
    <col min="3640" max="3640" width="5.33203125" style="102" customWidth="1"/>
    <col min="3641" max="3641" width="3" style="102" customWidth="1"/>
    <col min="3642" max="3642" width="6.88671875" style="102" customWidth="1"/>
    <col min="3643" max="3643" width="10.33203125" style="102" customWidth="1"/>
    <col min="3644" max="3644" width="11.5546875" style="102" customWidth="1"/>
    <col min="3645" max="3645" width="13.44140625" style="102" customWidth="1"/>
    <col min="3646" max="3646" width="21.44140625" style="102" customWidth="1"/>
    <col min="3647" max="3848" width="9.109375" style="102"/>
    <col min="3849" max="3849" width="11" style="102" customWidth="1"/>
    <col min="3850" max="3850" width="10.6640625" style="102" customWidth="1"/>
    <col min="3851" max="3851" width="28.5546875" style="102" customWidth="1"/>
    <col min="3852" max="3852" width="12.5546875" style="102" customWidth="1"/>
    <col min="3853" max="3853" width="11.88671875" style="102" customWidth="1"/>
    <col min="3854" max="3854" width="11.33203125" style="102" customWidth="1"/>
    <col min="3855" max="3855" width="16.5546875" style="102" customWidth="1"/>
    <col min="3856" max="3857" width="10.5546875" style="102" customWidth="1"/>
    <col min="3858" max="3858" width="14" style="102" customWidth="1"/>
    <col min="3859" max="3859" width="15.88671875" style="102" customWidth="1"/>
    <col min="3860" max="3860" width="14" style="102" customWidth="1"/>
    <col min="3861" max="3862" width="16.33203125" style="102" customWidth="1"/>
    <col min="3863" max="3863" width="13.44140625" style="102" customWidth="1"/>
    <col min="3864" max="3865" width="12.5546875" style="102" customWidth="1"/>
    <col min="3866" max="3866" width="16.6640625" style="102" customWidth="1"/>
    <col min="3867" max="3867" width="17.109375" style="102" customWidth="1"/>
    <col min="3868" max="3868" width="10" style="102" customWidth="1"/>
    <col min="3869" max="3869" width="12" style="102" customWidth="1"/>
    <col min="3870" max="3870" width="19.6640625" style="102" customWidth="1"/>
    <col min="3871" max="3871" width="16.88671875" style="102" customWidth="1"/>
    <col min="3872" max="3872" width="14.6640625" style="102" customWidth="1"/>
    <col min="3873" max="3873" width="12.109375" style="102" customWidth="1"/>
    <col min="3874" max="3874" width="18.5546875" style="102" customWidth="1"/>
    <col min="3875" max="3875" width="18.109375" style="102" customWidth="1"/>
    <col min="3876" max="3876" width="14.88671875" style="102" customWidth="1"/>
    <col min="3877" max="3877" width="0" style="102" hidden="1" customWidth="1"/>
    <col min="3878" max="3878" width="9.33203125" style="102" customWidth="1"/>
    <col min="3879" max="3881" width="0" style="102" hidden="1" customWidth="1"/>
    <col min="3882" max="3882" width="12.33203125" style="102" customWidth="1"/>
    <col min="3883" max="3883" width="0" style="102" hidden="1" customWidth="1"/>
    <col min="3884" max="3884" width="15.33203125" style="102" customWidth="1"/>
    <col min="3885" max="3885" width="14.109375" style="102" customWidth="1"/>
    <col min="3886" max="3886" width="0" style="102" hidden="1" customWidth="1"/>
    <col min="3887" max="3887" width="14" style="102" customWidth="1"/>
    <col min="3888" max="3888" width="14.6640625" style="102" customWidth="1"/>
    <col min="3889" max="3889" width="14.33203125" style="102" customWidth="1"/>
    <col min="3890" max="3890" width="12.33203125" style="102" customWidth="1"/>
    <col min="3891" max="3891" width="13.6640625" style="102" customWidth="1"/>
    <col min="3892" max="3892" width="12.33203125" style="102" customWidth="1"/>
    <col min="3893" max="3893" width="18.33203125" style="102" customWidth="1"/>
    <col min="3894" max="3894" width="30.33203125" style="102" customWidth="1"/>
    <col min="3895" max="3895" width="0" style="102" hidden="1" customWidth="1"/>
    <col min="3896" max="3896" width="5.33203125" style="102" customWidth="1"/>
    <col min="3897" max="3897" width="3" style="102" customWidth="1"/>
    <col min="3898" max="3898" width="6.88671875" style="102" customWidth="1"/>
    <col min="3899" max="3899" width="10.33203125" style="102" customWidth="1"/>
    <col min="3900" max="3900" width="11.5546875" style="102" customWidth="1"/>
    <col min="3901" max="3901" width="13.44140625" style="102" customWidth="1"/>
    <col min="3902" max="3902" width="21.44140625" style="102" customWidth="1"/>
    <col min="3903" max="4104" width="9.109375" style="102"/>
    <col min="4105" max="4105" width="11" style="102" customWidth="1"/>
    <col min="4106" max="4106" width="10.6640625" style="102" customWidth="1"/>
    <col min="4107" max="4107" width="28.5546875" style="102" customWidth="1"/>
    <col min="4108" max="4108" width="12.5546875" style="102" customWidth="1"/>
    <col min="4109" max="4109" width="11.88671875" style="102" customWidth="1"/>
    <col min="4110" max="4110" width="11.33203125" style="102" customWidth="1"/>
    <col min="4111" max="4111" width="16.5546875" style="102" customWidth="1"/>
    <col min="4112" max="4113" width="10.5546875" style="102" customWidth="1"/>
    <col min="4114" max="4114" width="14" style="102" customWidth="1"/>
    <col min="4115" max="4115" width="15.88671875" style="102" customWidth="1"/>
    <col min="4116" max="4116" width="14" style="102" customWidth="1"/>
    <col min="4117" max="4118" width="16.33203125" style="102" customWidth="1"/>
    <col min="4119" max="4119" width="13.44140625" style="102" customWidth="1"/>
    <col min="4120" max="4121" width="12.5546875" style="102" customWidth="1"/>
    <col min="4122" max="4122" width="16.6640625" style="102" customWidth="1"/>
    <col min="4123" max="4123" width="17.109375" style="102" customWidth="1"/>
    <col min="4124" max="4124" width="10" style="102" customWidth="1"/>
    <col min="4125" max="4125" width="12" style="102" customWidth="1"/>
    <col min="4126" max="4126" width="19.6640625" style="102" customWidth="1"/>
    <col min="4127" max="4127" width="16.88671875" style="102" customWidth="1"/>
    <col min="4128" max="4128" width="14.6640625" style="102" customWidth="1"/>
    <col min="4129" max="4129" width="12.109375" style="102" customWidth="1"/>
    <col min="4130" max="4130" width="18.5546875" style="102" customWidth="1"/>
    <col min="4131" max="4131" width="18.109375" style="102" customWidth="1"/>
    <col min="4132" max="4132" width="14.88671875" style="102" customWidth="1"/>
    <col min="4133" max="4133" width="0" style="102" hidden="1" customWidth="1"/>
    <col min="4134" max="4134" width="9.33203125" style="102" customWidth="1"/>
    <col min="4135" max="4137" width="0" style="102" hidden="1" customWidth="1"/>
    <col min="4138" max="4138" width="12.33203125" style="102" customWidth="1"/>
    <col min="4139" max="4139" width="0" style="102" hidden="1" customWidth="1"/>
    <col min="4140" max="4140" width="15.33203125" style="102" customWidth="1"/>
    <col min="4141" max="4141" width="14.109375" style="102" customWidth="1"/>
    <col min="4142" max="4142" width="0" style="102" hidden="1" customWidth="1"/>
    <col min="4143" max="4143" width="14" style="102" customWidth="1"/>
    <col min="4144" max="4144" width="14.6640625" style="102" customWidth="1"/>
    <col min="4145" max="4145" width="14.33203125" style="102" customWidth="1"/>
    <col min="4146" max="4146" width="12.33203125" style="102" customWidth="1"/>
    <col min="4147" max="4147" width="13.6640625" style="102" customWidth="1"/>
    <col min="4148" max="4148" width="12.33203125" style="102" customWidth="1"/>
    <col min="4149" max="4149" width="18.33203125" style="102" customWidth="1"/>
    <col min="4150" max="4150" width="30.33203125" style="102" customWidth="1"/>
    <col min="4151" max="4151" width="0" style="102" hidden="1" customWidth="1"/>
    <col min="4152" max="4152" width="5.33203125" style="102" customWidth="1"/>
    <col min="4153" max="4153" width="3" style="102" customWidth="1"/>
    <col min="4154" max="4154" width="6.88671875" style="102" customWidth="1"/>
    <col min="4155" max="4155" width="10.33203125" style="102" customWidth="1"/>
    <col min="4156" max="4156" width="11.5546875" style="102" customWidth="1"/>
    <col min="4157" max="4157" width="13.44140625" style="102" customWidth="1"/>
    <col min="4158" max="4158" width="21.44140625" style="102" customWidth="1"/>
    <col min="4159" max="4360" width="9.109375" style="102"/>
    <col min="4361" max="4361" width="11" style="102" customWidth="1"/>
    <col min="4362" max="4362" width="10.6640625" style="102" customWidth="1"/>
    <col min="4363" max="4363" width="28.5546875" style="102" customWidth="1"/>
    <col min="4364" max="4364" width="12.5546875" style="102" customWidth="1"/>
    <col min="4365" max="4365" width="11.88671875" style="102" customWidth="1"/>
    <col min="4366" max="4366" width="11.33203125" style="102" customWidth="1"/>
    <col min="4367" max="4367" width="16.5546875" style="102" customWidth="1"/>
    <col min="4368" max="4369" width="10.5546875" style="102" customWidth="1"/>
    <col min="4370" max="4370" width="14" style="102" customWidth="1"/>
    <col min="4371" max="4371" width="15.88671875" style="102" customWidth="1"/>
    <col min="4372" max="4372" width="14" style="102" customWidth="1"/>
    <col min="4373" max="4374" width="16.33203125" style="102" customWidth="1"/>
    <col min="4375" max="4375" width="13.44140625" style="102" customWidth="1"/>
    <col min="4376" max="4377" width="12.5546875" style="102" customWidth="1"/>
    <col min="4378" max="4378" width="16.6640625" style="102" customWidth="1"/>
    <col min="4379" max="4379" width="17.109375" style="102" customWidth="1"/>
    <col min="4380" max="4380" width="10" style="102" customWidth="1"/>
    <col min="4381" max="4381" width="12" style="102" customWidth="1"/>
    <col min="4382" max="4382" width="19.6640625" style="102" customWidth="1"/>
    <col min="4383" max="4383" width="16.88671875" style="102" customWidth="1"/>
    <col min="4384" max="4384" width="14.6640625" style="102" customWidth="1"/>
    <col min="4385" max="4385" width="12.109375" style="102" customWidth="1"/>
    <col min="4386" max="4386" width="18.5546875" style="102" customWidth="1"/>
    <col min="4387" max="4387" width="18.109375" style="102" customWidth="1"/>
    <col min="4388" max="4388" width="14.88671875" style="102" customWidth="1"/>
    <col min="4389" max="4389" width="0" style="102" hidden="1" customWidth="1"/>
    <col min="4390" max="4390" width="9.33203125" style="102" customWidth="1"/>
    <col min="4391" max="4393" width="0" style="102" hidden="1" customWidth="1"/>
    <col min="4394" max="4394" width="12.33203125" style="102" customWidth="1"/>
    <col min="4395" max="4395" width="0" style="102" hidden="1" customWidth="1"/>
    <col min="4396" max="4396" width="15.33203125" style="102" customWidth="1"/>
    <col min="4397" max="4397" width="14.109375" style="102" customWidth="1"/>
    <col min="4398" max="4398" width="0" style="102" hidden="1" customWidth="1"/>
    <col min="4399" max="4399" width="14" style="102" customWidth="1"/>
    <col min="4400" max="4400" width="14.6640625" style="102" customWidth="1"/>
    <col min="4401" max="4401" width="14.33203125" style="102" customWidth="1"/>
    <col min="4402" max="4402" width="12.33203125" style="102" customWidth="1"/>
    <col min="4403" max="4403" width="13.6640625" style="102" customWidth="1"/>
    <col min="4404" max="4404" width="12.33203125" style="102" customWidth="1"/>
    <col min="4405" max="4405" width="18.33203125" style="102" customWidth="1"/>
    <col min="4406" max="4406" width="30.33203125" style="102" customWidth="1"/>
    <col min="4407" max="4407" width="0" style="102" hidden="1" customWidth="1"/>
    <col min="4408" max="4408" width="5.33203125" style="102" customWidth="1"/>
    <col min="4409" max="4409" width="3" style="102" customWidth="1"/>
    <col min="4410" max="4410" width="6.88671875" style="102" customWidth="1"/>
    <col min="4411" max="4411" width="10.33203125" style="102" customWidth="1"/>
    <col min="4412" max="4412" width="11.5546875" style="102" customWidth="1"/>
    <col min="4413" max="4413" width="13.44140625" style="102" customWidth="1"/>
    <col min="4414" max="4414" width="21.44140625" style="102" customWidth="1"/>
    <col min="4415" max="4616" width="9.109375" style="102"/>
    <col min="4617" max="4617" width="11" style="102" customWidth="1"/>
    <col min="4618" max="4618" width="10.6640625" style="102" customWidth="1"/>
    <col min="4619" max="4619" width="28.5546875" style="102" customWidth="1"/>
    <col min="4620" max="4620" width="12.5546875" style="102" customWidth="1"/>
    <col min="4621" max="4621" width="11.88671875" style="102" customWidth="1"/>
    <col min="4622" max="4622" width="11.33203125" style="102" customWidth="1"/>
    <col min="4623" max="4623" width="16.5546875" style="102" customWidth="1"/>
    <col min="4624" max="4625" width="10.5546875" style="102" customWidth="1"/>
    <col min="4626" max="4626" width="14" style="102" customWidth="1"/>
    <col min="4627" max="4627" width="15.88671875" style="102" customWidth="1"/>
    <col min="4628" max="4628" width="14" style="102" customWidth="1"/>
    <col min="4629" max="4630" width="16.33203125" style="102" customWidth="1"/>
    <col min="4631" max="4631" width="13.44140625" style="102" customWidth="1"/>
    <col min="4632" max="4633" width="12.5546875" style="102" customWidth="1"/>
    <col min="4634" max="4634" width="16.6640625" style="102" customWidth="1"/>
    <col min="4635" max="4635" width="17.109375" style="102" customWidth="1"/>
    <col min="4636" max="4636" width="10" style="102" customWidth="1"/>
    <col min="4637" max="4637" width="12" style="102" customWidth="1"/>
    <col min="4638" max="4638" width="19.6640625" style="102" customWidth="1"/>
    <col min="4639" max="4639" width="16.88671875" style="102" customWidth="1"/>
    <col min="4640" max="4640" width="14.6640625" style="102" customWidth="1"/>
    <col min="4641" max="4641" width="12.109375" style="102" customWidth="1"/>
    <col min="4642" max="4642" width="18.5546875" style="102" customWidth="1"/>
    <col min="4643" max="4643" width="18.109375" style="102" customWidth="1"/>
    <col min="4644" max="4644" width="14.88671875" style="102" customWidth="1"/>
    <col min="4645" max="4645" width="0" style="102" hidden="1" customWidth="1"/>
    <col min="4646" max="4646" width="9.33203125" style="102" customWidth="1"/>
    <col min="4647" max="4649" width="0" style="102" hidden="1" customWidth="1"/>
    <col min="4650" max="4650" width="12.33203125" style="102" customWidth="1"/>
    <col min="4651" max="4651" width="0" style="102" hidden="1" customWidth="1"/>
    <col min="4652" max="4652" width="15.33203125" style="102" customWidth="1"/>
    <col min="4653" max="4653" width="14.109375" style="102" customWidth="1"/>
    <col min="4654" max="4654" width="0" style="102" hidden="1" customWidth="1"/>
    <col min="4655" max="4655" width="14" style="102" customWidth="1"/>
    <col min="4656" max="4656" width="14.6640625" style="102" customWidth="1"/>
    <col min="4657" max="4657" width="14.33203125" style="102" customWidth="1"/>
    <col min="4658" max="4658" width="12.33203125" style="102" customWidth="1"/>
    <col min="4659" max="4659" width="13.6640625" style="102" customWidth="1"/>
    <col min="4660" max="4660" width="12.33203125" style="102" customWidth="1"/>
    <col min="4661" max="4661" width="18.33203125" style="102" customWidth="1"/>
    <col min="4662" max="4662" width="30.33203125" style="102" customWidth="1"/>
    <col min="4663" max="4663" width="0" style="102" hidden="1" customWidth="1"/>
    <col min="4664" max="4664" width="5.33203125" style="102" customWidth="1"/>
    <col min="4665" max="4665" width="3" style="102" customWidth="1"/>
    <col min="4666" max="4666" width="6.88671875" style="102" customWidth="1"/>
    <col min="4667" max="4667" width="10.33203125" style="102" customWidth="1"/>
    <col min="4668" max="4668" width="11.5546875" style="102" customWidth="1"/>
    <col min="4669" max="4669" width="13.44140625" style="102" customWidth="1"/>
    <col min="4670" max="4670" width="21.44140625" style="102" customWidth="1"/>
    <col min="4671" max="4872" width="9.109375" style="102"/>
    <col min="4873" max="4873" width="11" style="102" customWidth="1"/>
    <col min="4874" max="4874" width="10.6640625" style="102" customWidth="1"/>
    <col min="4875" max="4875" width="28.5546875" style="102" customWidth="1"/>
    <col min="4876" max="4876" width="12.5546875" style="102" customWidth="1"/>
    <col min="4877" max="4877" width="11.88671875" style="102" customWidth="1"/>
    <col min="4878" max="4878" width="11.33203125" style="102" customWidth="1"/>
    <col min="4879" max="4879" width="16.5546875" style="102" customWidth="1"/>
    <col min="4880" max="4881" width="10.5546875" style="102" customWidth="1"/>
    <col min="4882" max="4882" width="14" style="102" customWidth="1"/>
    <col min="4883" max="4883" width="15.88671875" style="102" customWidth="1"/>
    <col min="4884" max="4884" width="14" style="102" customWidth="1"/>
    <col min="4885" max="4886" width="16.33203125" style="102" customWidth="1"/>
    <col min="4887" max="4887" width="13.44140625" style="102" customWidth="1"/>
    <col min="4888" max="4889" width="12.5546875" style="102" customWidth="1"/>
    <col min="4890" max="4890" width="16.6640625" style="102" customWidth="1"/>
    <col min="4891" max="4891" width="17.109375" style="102" customWidth="1"/>
    <col min="4892" max="4892" width="10" style="102" customWidth="1"/>
    <col min="4893" max="4893" width="12" style="102" customWidth="1"/>
    <col min="4894" max="4894" width="19.6640625" style="102" customWidth="1"/>
    <col min="4895" max="4895" width="16.88671875" style="102" customWidth="1"/>
    <col min="4896" max="4896" width="14.6640625" style="102" customWidth="1"/>
    <col min="4897" max="4897" width="12.109375" style="102" customWidth="1"/>
    <col min="4898" max="4898" width="18.5546875" style="102" customWidth="1"/>
    <col min="4899" max="4899" width="18.109375" style="102" customWidth="1"/>
    <col min="4900" max="4900" width="14.88671875" style="102" customWidth="1"/>
    <col min="4901" max="4901" width="0" style="102" hidden="1" customWidth="1"/>
    <col min="4902" max="4902" width="9.33203125" style="102" customWidth="1"/>
    <col min="4903" max="4905" width="0" style="102" hidden="1" customWidth="1"/>
    <col min="4906" max="4906" width="12.33203125" style="102" customWidth="1"/>
    <col min="4907" max="4907" width="0" style="102" hidden="1" customWidth="1"/>
    <col min="4908" max="4908" width="15.33203125" style="102" customWidth="1"/>
    <col min="4909" max="4909" width="14.109375" style="102" customWidth="1"/>
    <col min="4910" max="4910" width="0" style="102" hidden="1" customWidth="1"/>
    <col min="4911" max="4911" width="14" style="102" customWidth="1"/>
    <col min="4912" max="4912" width="14.6640625" style="102" customWidth="1"/>
    <col min="4913" max="4913" width="14.33203125" style="102" customWidth="1"/>
    <col min="4914" max="4914" width="12.33203125" style="102" customWidth="1"/>
    <col min="4915" max="4915" width="13.6640625" style="102" customWidth="1"/>
    <col min="4916" max="4916" width="12.33203125" style="102" customWidth="1"/>
    <col min="4917" max="4917" width="18.33203125" style="102" customWidth="1"/>
    <col min="4918" max="4918" width="30.33203125" style="102" customWidth="1"/>
    <col min="4919" max="4919" width="0" style="102" hidden="1" customWidth="1"/>
    <col min="4920" max="4920" width="5.33203125" style="102" customWidth="1"/>
    <col min="4921" max="4921" width="3" style="102" customWidth="1"/>
    <col min="4922" max="4922" width="6.88671875" style="102" customWidth="1"/>
    <col min="4923" max="4923" width="10.33203125" style="102" customWidth="1"/>
    <col min="4924" max="4924" width="11.5546875" style="102" customWidth="1"/>
    <col min="4925" max="4925" width="13.44140625" style="102" customWidth="1"/>
    <col min="4926" max="4926" width="21.44140625" style="102" customWidth="1"/>
    <col min="4927" max="5128" width="9.109375" style="102"/>
    <col min="5129" max="5129" width="11" style="102" customWidth="1"/>
    <col min="5130" max="5130" width="10.6640625" style="102" customWidth="1"/>
    <col min="5131" max="5131" width="28.5546875" style="102" customWidth="1"/>
    <col min="5132" max="5132" width="12.5546875" style="102" customWidth="1"/>
    <col min="5133" max="5133" width="11.88671875" style="102" customWidth="1"/>
    <col min="5134" max="5134" width="11.33203125" style="102" customWidth="1"/>
    <col min="5135" max="5135" width="16.5546875" style="102" customWidth="1"/>
    <col min="5136" max="5137" width="10.5546875" style="102" customWidth="1"/>
    <col min="5138" max="5138" width="14" style="102" customWidth="1"/>
    <col min="5139" max="5139" width="15.88671875" style="102" customWidth="1"/>
    <col min="5140" max="5140" width="14" style="102" customWidth="1"/>
    <col min="5141" max="5142" width="16.33203125" style="102" customWidth="1"/>
    <col min="5143" max="5143" width="13.44140625" style="102" customWidth="1"/>
    <col min="5144" max="5145" width="12.5546875" style="102" customWidth="1"/>
    <col min="5146" max="5146" width="16.6640625" style="102" customWidth="1"/>
    <col min="5147" max="5147" width="17.109375" style="102" customWidth="1"/>
    <col min="5148" max="5148" width="10" style="102" customWidth="1"/>
    <col min="5149" max="5149" width="12" style="102" customWidth="1"/>
    <col min="5150" max="5150" width="19.6640625" style="102" customWidth="1"/>
    <col min="5151" max="5151" width="16.88671875" style="102" customWidth="1"/>
    <col min="5152" max="5152" width="14.6640625" style="102" customWidth="1"/>
    <col min="5153" max="5153" width="12.109375" style="102" customWidth="1"/>
    <col min="5154" max="5154" width="18.5546875" style="102" customWidth="1"/>
    <col min="5155" max="5155" width="18.109375" style="102" customWidth="1"/>
    <col min="5156" max="5156" width="14.88671875" style="102" customWidth="1"/>
    <col min="5157" max="5157" width="0" style="102" hidden="1" customWidth="1"/>
    <col min="5158" max="5158" width="9.33203125" style="102" customWidth="1"/>
    <col min="5159" max="5161" width="0" style="102" hidden="1" customWidth="1"/>
    <col min="5162" max="5162" width="12.33203125" style="102" customWidth="1"/>
    <col min="5163" max="5163" width="0" style="102" hidden="1" customWidth="1"/>
    <col min="5164" max="5164" width="15.33203125" style="102" customWidth="1"/>
    <col min="5165" max="5165" width="14.109375" style="102" customWidth="1"/>
    <col min="5166" max="5166" width="0" style="102" hidden="1" customWidth="1"/>
    <col min="5167" max="5167" width="14" style="102" customWidth="1"/>
    <col min="5168" max="5168" width="14.6640625" style="102" customWidth="1"/>
    <col min="5169" max="5169" width="14.33203125" style="102" customWidth="1"/>
    <col min="5170" max="5170" width="12.33203125" style="102" customWidth="1"/>
    <col min="5171" max="5171" width="13.6640625" style="102" customWidth="1"/>
    <col min="5172" max="5172" width="12.33203125" style="102" customWidth="1"/>
    <col min="5173" max="5173" width="18.33203125" style="102" customWidth="1"/>
    <col min="5174" max="5174" width="30.33203125" style="102" customWidth="1"/>
    <col min="5175" max="5175" width="0" style="102" hidden="1" customWidth="1"/>
    <col min="5176" max="5176" width="5.33203125" style="102" customWidth="1"/>
    <col min="5177" max="5177" width="3" style="102" customWidth="1"/>
    <col min="5178" max="5178" width="6.88671875" style="102" customWidth="1"/>
    <col min="5179" max="5179" width="10.33203125" style="102" customWidth="1"/>
    <col min="5180" max="5180" width="11.5546875" style="102" customWidth="1"/>
    <col min="5181" max="5181" width="13.44140625" style="102" customWidth="1"/>
    <col min="5182" max="5182" width="21.44140625" style="102" customWidth="1"/>
    <col min="5183" max="5384" width="9.109375" style="102"/>
    <col min="5385" max="5385" width="11" style="102" customWidth="1"/>
    <col min="5386" max="5386" width="10.6640625" style="102" customWidth="1"/>
    <col min="5387" max="5387" width="28.5546875" style="102" customWidth="1"/>
    <col min="5388" max="5388" width="12.5546875" style="102" customWidth="1"/>
    <col min="5389" max="5389" width="11.88671875" style="102" customWidth="1"/>
    <col min="5390" max="5390" width="11.33203125" style="102" customWidth="1"/>
    <col min="5391" max="5391" width="16.5546875" style="102" customWidth="1"/>
    <col min="5392" max="5393" width="10.5546875" style="102" customWidth="1"/>
    <col min="5394" max="5394" width="14" style="102" customWidth="1"/>
    <col min="5395" max="5395" width="15.88671875" style="102" customWidth="1"/>
    <col min="5396" max="5396" width="14" style="102" customWidth="1"/>
    <col min="5397" max="5398" width="16.33203125" style="102" customWidth="1"/>
    <col min="5399" max="5399" width="13.44140625" style="102" customWidth="1"/>
    <col min="5400" max="5401" width="12.5546875" style="102" customWidth="1"/>
    <col min="5402" max="5402" width="16.6640625" style="102" customWidth="1"/>
    <col min="5403" max="5403" width="17.109375" style="102" customWidth="1"/>
    <col min="5404" max="5404" width="10" style="102" customWidth="1"/>
    <col min="5405" max="5405" width="12" style="102" customWidth="1"/>
    <col min="5406" max="5406" width="19.6640625" style="102" customWidth="1"/>
    <col min="5407" max="5407" width="16.88671875" style="102" customWidth="1"/>
    <col min="5408" max="5408" width="14.6640625" style="102" customWidth="1"/>
    <col min="5409" max="5409" width="12.109375" style="102" customWidth="1"/>
    <col min="5410" max="5410" width="18.5546875" style="102" customWidth="1"/>
    <col min="5411" max="5411" width="18.109375" style="102" customWidth="1"/>
    <col min="5412" max="5412" width="14.88671875" style="102" customWidth="1"/>
    <col min="5413" max="5413" width="0" style="102" hidden="1" customWidth="1"/>
    <col min="5414" max="5414" width="9.33203125" style="102" customWidth="1"/>
    <col min="5415" max="5417" width="0" style="102" hidden="1" customWidth="1"/>
    <col min="5418" max="5418" width="12.33203125" style="102" customWidth="1"/>
    <col min="5419" max="5419" width="0" style="102" hidden="1" customWidth="1"/>
    <col min="5420" max="5420" width="15.33203125" style="102" customWidth="1"/>
    <col min="5421" max="5421" width="14.109375" style="102" customWidth="1"/>
    <col min="5422" max="5422" width="0" style="102" hidden="1" customWidth="1"/>
    <col min="5423" max="5423" width="14" style="102" customWidth="1"/>
    <col min="5424" max="5424" width="14.6640625" style="102" customWidth="1"/>
    <col min="5425" max="5425" width="14.33203125" style="102" customWidth="1"/>
    <col min="5426" max="5426" width="12.33203125" style="102" customWidth="1"/>
    <col min="5427" max="5427" width="13.6640625" style="102" customWidth="1"/>
    <col min="5428" max="5428" width="12.33203125" style="102" customWidth="1"/>
    <col min="5429" max="5429" width="18.33203125" style="102" customWidth="1"/>
    <col min="5430" max="5430" width="30.33203125" style="102" customWidth="1"/>
    <col min="5431" max="5431" width="0" style="102" hidden="1" customWidth="1"/>
    <col min="5432" max="5432" width="5.33203125" style="102" customWidth="1"/>
    <col min="5433" max="5433" width="3" style="102" customWidth="1"/>
    <col min="5434" max="5434" width="6.88671875" style="102" customWidth="1"/>
    <col min="5435" max="5435" width="10.33203125" style="102" customWidth="1"/>
    <col min="5436" max="5436" width="11.5546875" style="102" customWidth="1"/>
    <col min="5437" max="5437" width="13.44140625" style="102" customWidth="1"/>
    <col min="5438" max="5438" width="21.44140625" style="102" customWidth="1"/>
    <col min="5439" max="5640" width="9.109375" style="102"/>
    <col min="5641" max="5641" width="11" style="102" customWidth="1"/>
    <col min="5642" max="5642" width="10.6640625" style="102" customWidth="1"/>
    <col min="5643" max="5643" width="28.5546875" style="102" customWidth="1"/>
    <col min="5644" max="5644" width="12.5546875" style="102" customWidth="1"/>
    <col min="5645" max="5645" width="11.88671875" style="102" customWidth="1"/>
    <col min="5646" max="5646" width="11.33203125" style="102" customWidth="1"/>
    <col min="5647" max="5647" width="16.5546875" style="102" customWidth="1"/>
    <col min="5648" max="5649" width="10.5546875" style="102" customWidth="1"/>
    <col min="5650" max="5650" width="14" style="102" customWidth="1"/>
    <col min="5651" max="5651" width="15.88671875" style="102" customWidth="1"/>
    <col min="5652" max="5652" width="14" style="102" customWidth="1"/>
    <col min="5653" max="5654" width="16.33203125" style="102" customWidth="1"/>
    <col min="5655" max="5655" width="13.44140625" style="102" customWidth="1"/>
    <col min="5656" max="5657" width="12.5546875" style="102" customWidth="1"/>
    <col min="5658" max="5658" width="16.6640625" style="102" customWidth="1"/>
    <col min="5659" max="5659" width="17.109375" style="102" customWidth="1"/>
    <col min="5660" max="5660" width="10" style="102" customWidth="1"/>
    <col min="5661" max="5661" width="12" style="102" customWidth="1"/>
    <col min="5662" max="5662" width="19.6640625" style="102" customWidth="1"/>
    <col min="5663" max="5663" width="16.88671875" style="102" customWidth="1"/>
    <col min="5664" max="5664" width="14.6640625" style="102" customWidth="1"/>
    <col min="5665" max="5665" width="12.109375" style="102" customWidth="1"/>
    <col min="5666" max="5666" width="18.5546875" style="102" customWidth="1"/>
    <col min="5667" max="5667" width="18.109375" style="102" customWidth="1"/>
    <col min="5668" max="5668" width="14.88671875" style="102" customWidth="1"/>
    <col min="5669" max="5669" width="0" style="102" hidden="1" customWidth="1"/>
    <col min="5670" max="5670" width="9.33203125" style="102" customWidth="1"/>
    <col min="5671" max="5673" width="0" style="102" hidden="1" customWidth="1"/>
    <col min="5674" max="5674" width="12.33203125" style="102" customWidth="1"/>
    <col min="5675" max="5675" width="0" style="102" hidden="1" customWidth="1"/>
    <col min="5676" max="5676" width="15.33203125" style="102" customWidth="1"/>
    <col min="5677" max="5677" width="14.109375" style="102" customWidth="1"/>
    <col min="5678" max="5678" width="0" style="102" hidden="1" customWidth="1"/>
    <col min="5679" max="5679" width="14" style="102" customWidth="1"/>
    <col min="5680" max="5680" width="14.6640625" style="102" customWidth="1"/>
    <col min="5681" max="5681" width="14.33203125" style="102" customWidth="1"/>
    <col min="5682" max="5682" width="12.33203125" style="102" customWidth="1"/>
    <col min="5683" max="5683" width="13.6640625" style="102" customWidth="1"/>
    <col min="5684" max="5684" width="12.33203125" style="102" customWidth="1"/>
    <col min="5685" max="5685" width="18.33203125" style="102" customWidth="1"/>
    <col min="5686" max="5686" width="30.33203125" style="102" customWidth="1"/>
    <col min="5687" max="5687" width="0" style="102" hidden="1" customWidth="1"/>
    <col min="5688" max="5688" width="5.33203125" style="102" customWidth="1"/>
    <col min="5689" max="5689" width="3" style="102" customWidth="1"/>
    <col min="5690" max="5690" width="6.88671875" style="102" customWidth="1"/>
    <col min="5691" max="5691" width="10.33203125" style="102" customWidth="1"/>
    <col min="5692" max="5692" width="11.5546875" style="102" customWidth="1"/>
    <col min="5693" max="5693" width="13.44140625" style="102" customWidth="1"/>
    <col min="5694" max="5694" width="21.44140625" style="102" customWidth="1"/>
    <col min="5695" max="5896" width="9.109375" style="102"/>
    <col min="5897" max="5897" width="11" style="102" customWidth="1"/>
    <col min="5898" max="5898" width="10.6640625" style="102" customWidth="1"/>
    <col min="5899" max="5899" width="28.5546875" style="102" customWidth="1"/>
    <col min="5900" max="5900" width="12.5546875" style="102" customWidth="1"/>
    <col min="5901" max="5901" width="11.88671875" style="102" customWidth="1"/>
    <col min="5902" max="5902" width="11.33203125" style="102" customWidth="1"/>
    <col min="5903" max="5903" width="16.5546875" style="102" customWidth="1"/>
    <col min="5904" max="5905" width="10.5546875" style="102" customWidth="1"/>
    <col min="5906" max="5906" width="14" style="102" customWidth="1"/>
    <col min="5907" max="5907" width="15.88671875" style="102" customWidth="1"/>
    <col min="5908" max="5908" width="14" style="102" customWidth="1"/>
    <col min="5909" max="5910" width="16.33203125" style="102" customWidth="1"/>
    <col min="5911" max="5911" width="13.44140625" style="102" customWidth="1"/>
    <col min="5912" max="5913" width="12.5546875" style="102" customWidth="1"/>
    <col min="5914" max="5914" width="16.6640625" style="102" customWidth="1"/>
    <col min="5915" max="5915" width="17.109375" style="102" customWidth="1"/>
    <col min="5916" max="5916" width="10" style="102" customWidth="1"/>
    <col min="5917" max="5917" width="12" style="102" customWidth="1"/>
    <col min="5918" max="5918" width="19.6640625" style="102" customWidth="1"/>
    <col min="5919" max="5919" width="16.88671875" style="102" customWidth="1"/>
    <col min="5920" max="5920" width="14.6640625" style="102" customWidth="1"/>
    <col min="5921" max="5921" width="12.109375" style="102" customWidth="1"/>
    <col min="5922" max="5922" width="18.5546875" style="102" customWidth="1"/>
    <col min="5923" max="5923" width="18.109375" style="102" customWidth="1"/>
    <col min="5924" max="5924" width="14.88671875" style="102" customWidth="1"/>
    <col min="5925" max="5925" width="0" style="102" hidden="1" customWidth="1"/>
    <col min="5926" max="5926" width="9.33203125" style="102" customWidth="1"/>
    <col min="5927" max="5929" width="0" style="102" hidden="1" customWidth="1"/>
    <col min="5930" max="5930" width="12.33203125" style="102" customWidth="1"/>
    <col min="5931" max="5931" width="0" style="102" hidden="1" customWidth="1"/>
    <col min="5932" max="5932" width="15.33203125" style="102" customWidth="1"/>
    <col min="5933" max="5933" width="14.109375" style="102" customWidth="1"/>
    <col min="5934" max="5934" width="0" style="102" hidden="1" customWidth="1"/>
    <col min="5935" max="5935" width="14" style="102" customWidth="1"/>
    <col min="5936" max="5936" width="14.6640625" style="102" customWidth="1"/>
    <col min="5937" max="5937" width="14.33203125" style="102" customWidth="1"/>
    <col min="5938" max="5938" width="12.33203125" style="102" customWidth="1"/>
    <col min="5939" max="5939" width="13.6640625" style="102" customWidth="1"/>
    <col min="5940" max="5940" width="12.33203125" style="102" customWidth="1"/>
    <col min="5941" max="5941" width="18.33203125" style="102" customWidth="1"/>
    <col min="5942" max="5942" width="30.33203125" style="102" customWidth="1"/>
    <col min="5943" max="5943" width="0" style="102" hidden="1" customWidth="1"/>
    <col min="5944" max="5944" width="5.33203125" style="102" customWidth="1"/>
    <col min="5945" max="5945" width="3" style="102" customWidth="1"/>
    <col min="5946" max="5946" width="6.88671875" style="102" customWidth="1"/>
    <col min="5947" max="5947" width="10.33203125" style="102" customWidth="1"/>
    <col min="5948" max="5948" width="11.5546875" style="102" customWidth="1"/>
    <col min="5949" max="5949" width="13.44140625" style="102" customWidth="1"/>
    <col min="5950" max="5950" width="21.44140625" style="102" customWidth="1"/>
    <col min="5951" max="6152" width="9.109375" style="102"/>
    <col min="6153" max="6153" width="11" style="102" customWidth="1"/>
    <col min="6154" max="6154" width="10.6640625" style="102" customWidth="1"/>
    <col min="6155" max="6155" width="28.5546875" style="102" customWidth="1"/>
    <col min="6156" max="6156" width="12.5546875" style="102" customWidth="1"/>
    <col min="6157" max="6157" width="11.88671875" style="102" customWidth="1"/>
    <col min="6158" max="6158" width="11.33203125" style="102" customWidth="1"/>
    <col min="6159" max="6159" width="16.5546875" style="102" customWidth="1"/>
    <col min="6160" max="6161" width="10.5546875" style="102" customWidth="1"/>
    <col min="6162" max="6162" width="14" style="102" customWidth="1"/>
    <col min="6163" max="6163" width="15.88671875" style="102" customWidth="1"/>
    <col min="6164" max="6164" width="14" style="102" customWidth="1"/>
    <col min="6165" max="6166" width="16.33203125" style="102" customWidth="1"/>
    <col min="6167" max="6167" width="13.44140625" style="102" customWidth="1"/>
    <col min="6168" max="6169" width="12.5546875" style="102" customWidth="1"/>
    <col min="6170" max="6170" width="16.6640625" style="102" customWidth="1"/>
    <col min="6171" max="6171" width="17.109375" style="102" customWidth="1"/>
    <col min="6172" max="6172" width="10" style="102" customWidth="1"/>
    <col min="6173" max="6173" width="12" style="102" customWidth="1"/>
    <col min="6174" max="6174" width="19.6640625" style="102" customWidth="1"/>
    <col min="6175" max="6175" width="16.88671875" style="102" customWidth="1"/>
    <col min="6176" max="6176" width="14.6640625" style="102" customWidth="1"/>
    <col min="6177" max="6177" width="12.109375" style="102" customWidth="1"/>
    <col min="6178" max="6178" width="18.5546875" style="102" customWidth="1"/>
    <col min="6179" max="6179" width="18.109375" style="102" customWidth="1"/>
    <col min="6180" max="6180" width="14.88671875" style="102" customWidth="1"/>
    <col min="6181" max="6181" width="0" style="102" hidden="1" customWidth="1"/>
    <col min="6182" max="6182" width="9.33203125" style="102" customWidth="1"/>
    <col min="6183" max="6185" width="0" style="102" hidden="1" customWidth="1"/>
    <col min="6186" max="6186" width="12.33203125" style="102" customWidth="1"/>
    <col min="6187" max="6187" width="0" style="102" hidden="1" customWidth="1"/>
    <col min="6188" max="6188" width="15.33203125" style="102" customWidth="1"/>
    <col min="6189" max="6189" width="14.109375" style="102" customWidth="1"/>
    <col min="6190" max="6190" width="0" style="102" hidden="1" customWidth="1"/>
    <col min="6191" max="6191" width="14" style="102" customWidth="1"/>
    <col min="6192" max="6192" width="14.6640625" style="102" customWidth="1"/>
    <col min="6193" max="6193" width="14.33203125" style="102" customWidth="1"/>
    <col min="6194" max="6194" width="12.33203125" style="102" customWidth="1"/>
    <col min="6195" max="6195" width="13.6640625" style="102" customWidth="1"/>
    <col min="6196" max="6196" width="12.33203125" style="102" customWidth="1"/>
    <col min="6197" max="6197" width="18.33203125" style="102" customWidth="1"/>
    <col min="6198" max="6198" width="30.33203125" style="102" customWidth="1"/>
    <col min="6199" max="6199" width="0" style="102" hidden="1" customWidth="1"/>
    <col min="6200" max="6200" width="5.33203125" style="102" customWidth="1"/>
    <col min="6201" max="6201" width="3" style="102" customWidth="1"/>
    <col min="6202" max="6202" width="6.88671875" style="102" customWidth="1"/>
    <col min="6203" max="6203" width="10.33203125" style="102" customWidth="1"/>
    <col min="6204" max="6204" width="11.5546875" style="102" customWidth="1"/>
    <col min="6205" max="6205" width="13.44140625" style="102" customWidth="1"/>
    <col min="6206" max="6206" width="21.44140625" style="102" customWidth="1"/>
    <col min="6207" max="6408" width="9.109375" style="102"/>
    <col min="6409" max="6409" width="11" style="102" customWidth="1"/>
    <col min="6410" max="6410" width="10.6640625" style="102" customWidth="1"/>
    <col min="6411" max="6411" width="28.5546875" style="102" customWidth="1"/>
    <col min="6412" max="6412" width="12.5546875" style="102" customWidth="1"/>
    <col min="6413" max="6413" width="11.88671875" style="102" customWidth="1"/>
    <col min="6414" max="6414" width="11.33203125" style="102" customWidth="1"/>
    <col min="6415" max="6415" width="16.5546875" style="102" customWidth="1"/>
    <col min="6416" max="6417" width="10.5546875" style="102" customWidth="1"/>
    <col min="6418" max="6418" width="14" style="102" customWidth="1"/>
    <col min="6419" max="6419" width="15.88671875" style="102" customWidth="1"/>
    <col min="6420" max="6420" width="14" style="102" customWidth="1"/>
    <col min="6421" max="6422" width="16.33203125" style="102" customWidth="1"/>
    <col min="6423" max="6423" width="13.44140625" style="102" customWidth="1"/>
    <col min="6424" max="6425" width="12.5546875" style="102" customWidth="1"/>
    <col min="6426" max="6426" width="16.6640625" style="102" customWidth="1"/>
    <col min="6427" max="6427" width="17.109375" style="102" customWidth="1"/>
    <col min="6428" max="6428" width="10" style="102" customWidth="1"/>
    <col min="6429" max="6429" width="12" style="102" customWidth="1"/>
    <col min="6430" max="6430" width="19.6640625" style="102" customWidth="1"/>
    <col min="6431" max="6431" width="16.88671875" style="102" customWidth="1"/>
    <col min="6432" max="6432" width="14.6640625" style="102" customWidth="1"/>
    <col min="6433" max="6433" width="12.109375" style="102" customWidth="1"/>
    <col min="6434" max="6434" width="18.5546875" style="102" customWidth="1"/>
    <col min="6435" max="6435" width="18.109375" style="102" customWidth="1"/>
    <col min="6436" max="6436" width="14.88671875" style="102" customWidth="1"/>
    <col min="6437" max="6437" width="0" style="102" hidden="1" customWidth="1"/>
    <col min="6438" max="6438" width="9.33203125" style="102" customWidth="1"/>
    <col min="6439" max="6441" width="0" style="102" hidden="1" customWidth="1"/>
    <col min="6442" max="6442" width="12.33203125" style="102" customWidth="1"/>
    <col min="6443" max="6443" width="0" style="102" hidden="1" customWidth="1"/>
    <col min="6444" max="6444" width="15.33203125" style="102" customWidth="1"/>
    <col min="6445" max="6445" width="14.109375" style="102" customWidth="1"/>
    <col min="6446" max="6446" width="0" style="102" hidden="1" customWidth="1"/>
    <col min="6447" max="6447" width="14" style="102" customWidth="1"/>
    <col min="6448" max="6448" width="14.6640625" style="102" customWidth="1"/>
    <col min="6449" max="6449" width="14.33203125" style="102" customWidth="1"/>
    <col min="6450" max="6450" width="12.33203125" style="102" customWidth="1"/>
    <col min="6451" max="6451" width="13.6640625" style="102" customWidth="1"/>
    <col min="6452" max="6452" width="12.33203125" style="102" customWidth="1"/>
    <col min="6453" max="6453" width="18.33203125" style="102" customWidth="1"/>
    <col min="6454" max="6454" width="30.33203125" style="102" customWidth="1"/>
    <col min="6455" max="6455" width="0" style="102" hidden="1" customWidth="1"/>
    <col min="6456" max="6456" width="5.33203125" style="102" customWidth="1"/>
    <col min="6457" max="6457" width="3" style="102" customWidth="1"/>
    <col min="6458" max="6458" width="6.88671875" style="102" customWidth="1"/>
    <col min="6459" max="6459" width="10.33203125" style="102" customWidth="1"/>
    <col min="6460" max="6460" width="11.5546875" style="102" customWidth="1"/>
    <col min="6461" max="6461" width="13.44140625" style="102" customWidth="1"/>
    <col min="6462" max="6462" width="21.44140625" style="102" customWidth="1"/>
    <col min="6463" max="6664" width="9.109375" style="102"/>
    <col min="6665" max="6665" width="11" style="102" customWidth="1"/>
    <col min="6666" max="6666" width="10.6640625" style="102" customWidth="1"/>
    <col min="6667" max="6667" width="28.5546875" style="102" customWidth="1"/>
    <col min="6668" max="6668" width="12.5546875" style="102" customWidth="1"/>
    <col min="6669" max="6669" width="11.88671875" style="102" customWidth="1"/>
    <col min="6670" max="6670" width="11.33203125" style="102" customWidth="1"/>
    <col min="6671" max="6671" width="16.5546875" style="102" customWidth="1"/>
    <col min="6672" max="6673" width="10.5546875" style="102" customWidth="1"/>
    <col min="6674" max="6674" width="14" style="102" customWidth="1"/>
    <col min="6675" max="6675" width="15.88671875" style="102" customWidth="1"/>
    <col min="6676" max="6676" width="14" style="102" customWidth="1"/>
    <col min="6677" max="6678" width="16.33203125" style="102" customWidth="1"/>
    <col min="6679" max="6679" width="13.44140625" style="102" customWidth="1"/>
    <col min="6680" max="6681" width="12.5546875" style="102" customWidth="1"/>
    <col min="6682" max="6682" width="16.6640625" style="102" customWidth="1"/>
    <col min="6683" max="6683" width="17.109375" style="102" customWidth="1"/>
    <col min="6684" max="6684" width="10" style="102" customWidth="1"/>
    <col min="6685" max="6685" width="12" style="102" customWidth="1"/>
    <col min="6686" max="6686" width="19.6640625" style="102" customWidth="1"/>
    <col min="6687" max="6687" width="16.88671875" style="102" customWidth="1"/>
    <col min="6688" max="6688" width="14.6640625" style="102" customWidth="1"/>
    <col min="6689" max="6689" width="12.109375" style="102" customWidth="1"/>
    <col min="6690" max="6690" width="18.5546875" style="102" customWidth="1"/>
    <col min="6691" max="6691" width="18.109375" style="102" customWidth="1"/>
    <col min="6692" max="6692" width="14.88671875" style="102" customWidth="1"/>
    <col min="6693" max="6693" width="0" style="102" hidden="1" customWidth="1"/>
    <col min="6694" max="6694" width="9.33203125" style="102" customWidth="1"/>
    <col min="6695" max="6697" width="0" style="102" hidden="1" customWidth="1"/>
    <col min="6698" max="6698" width="12.33203125" style="102" customWidth="1"/>
    <col min="6699" max="6699" width="0" style="102" hidden="1" customWidth="1"/>
    <col min="6700" max="6700" width="15.33203125" style="102" customWidth="1"/>
    <col min="6701" max="6701" width="14.109375" style="102" customWidth="1"/>
    <col min="6702" max="6702" width="0" style="102" hidden="1" customWidth="1"/>
    <col min="6703" max="6703" width="14" style="102" customWidth="1"/>
    <col min="6704" max="6704" width="14.6640625" style="102" customWidth="1"/>
    <col min="6705" max="6705" width="14.33203125" style="102" customWidth="1"/>
    <col min="6706" max="6706" width="12.33203125" style="102" customWidth="1"/>
    <col min="6707" max="6707" width="13.6640625" style="102" customWidth="1"/>
    <col min="6708" max="6708" width="12.33203125" style="102" customWidth="1"/>
    <col min="6709" max="6709" width="18.33203125" style="102" customWidth="1"/>
    <col min="6710" max="6710" width="30.33203125" style="102" customWidth="1"/>
    <col min="6711" max="6711" width="0" style="102" hidden="1" customWidth="1"/>
    <col min="6712" max="6712" width="5.33203125" style="102" customWidth="1"/>
    <col min="6713" max="6713" width="3" style="102" customWidth="1"/>
    <col min="6714" max="6714" width="6.88671875" style="102" customWidth="1"/>
    <col min="6715" max="6715" width="10.33203125" style="102" customWidth="1"/>
    <col min="6716" max="6716" width="11.5546875" style="102" customWidth="1"/>
    <col min="6717" max="6717" width="13.44140625" style="102" customWidth="1"/>
    <col min="6718" max="6718" width="21.44140625" style="102" customWidth="1"/>
    <col min="6719" max="6920" width="9.109375" style="102"/>
    <col min="6921" max="6921" width="11" style="102" customWidth="1"/>
    <col min="6922" max="6922" width="10.6640625" style="102" customWidth="1"/>
    <col min="6923" max="6923" width="28.5546875" style="102" customWidth="1"/>
    <col min="6924" max="6924" width="12.5546875" style="102" customWidth="1"/>
    <col min="6925" max="6925" width="11.88671875" style="102" customWidth="1"/>
    <col min="6926" max="6926" width="11.33203125" style="102" customWidth="1"/>
    <col min="6927" max="6927" width="16.5546875" style="102" customWidth="1"/>
    <col min="6928" max="6929" width="10.5546875" style="102" customWidth="1"/>
    <col min="6930" max="6930" width="14" style="102" customWidth="1"/>
    <col min="6931" max="6931" width="15.88671875" style="102" customWidth="1"/>
    <col min="6932" max="6932" width="14" style="102" customWidth="1"/>
    <col min="6933" max="6934" width="16.33203125" style="102" customWidth="1"/>
    <col min="6935" max="6935" width="13.44140625" style="102" customWidth="1"/>
    <col min="6936" max="6937" width="12.5546875" style="102" customWidth="1"/>
    <col min="6938" max="6938" width="16.6640625" style="102" customWidth="1"/>
    <col min="6939" max="6939" width="17.109375" style="102" customWidth="1"/>
    <col min="6940" max="6940" width="10" style="102" customWidth="1"/>
    <col min="6941" max="6941" width="12" style="102" customWidth="1"/>
    <col min="6942" max="6942" width="19.6640625" style="102" customWidth="1"/>
    <col min="6943" max="6943" width="16.88671875" style="102" customWidth="1"/>
    <col min="6944" max="6944" width="14.6640625" style="102" customWidth="1"/>
    <col min="6945" max="6945" width="12.109375" style="102" customWidth="1"/>
    <col min="6946" max="6946" width="18.5546875" style="102" customWidth="1"/>
    <col min="6947" max="6947" width="18.109375" style="102" customWidth="1"/>
    <col min="6948" max="6948" width="14.88671875" style="102" customWidth="1"/>
    <col min="6949" max="6949" width="0" style="102" hidden="1" customWidth="1"/>
    <col min="6950" max="6950" width="9.33203125" style="102" customWidth="1"/>
    <col min="6951" max="6953" width="0" style="102" hidden="1" customWidth="1"/>
    <col min="6954" max="6954" width="12.33203125" style="102" customWidth="1"/>
    <col min="6955" max="6955" width="0" style="102" hidden="1" customWidth="1"/>
    <col min="6956" max="6956" width="15.33203125" style="102" customWidth="1"/>
    <col min="6957" max="6957" width="14.109375" style="102" customWidth="1"/>
    <col min="6958" max="6958" width="0" style="102" hidden="1" customWidth="1"/>
    <col min="6959" max="6959" width="14" style="102" customWidth="1"/>
    <col min="6960" max="6960" width="14.6640625" style="102" customWidth="1"/>
    <col min="6961" max="6961" width="14.33203125" style="102" customWidth="1"/>
    <col min="6962" max="6962" width="12.33203125" style="102" customWidth="1"/>
    <col min="6963" max="6963" width="13.6640625" style="102" customWidth="1"/>
    <col min="6964" max="6964" width="12.33203125" style="102" customWidth="1"/>
    <col min="6965" max="6965" width="18.33203125" style="102" customWidth="1"/>
    <col min="6966" max="6966" width="30.33203125" style="102" customWidth="1"/>
    <col min="6967" max="6967" width="0" style="102" hidden="1" customWidth="1"/>
    <col min="6968" max="6968" width="5.33203125" style="102" customWidth="1"/>
    <col min="6969" max="6969" width="3" style="102" customWidth="1"/>
    <col min="6970" max="6970" width="6.88671875" style="102" customWidth="1"/>
    <col min="6971" max="6971" width="10.33203125" style="102" customWidth="1"/>
    <col min="6972" max="6972" width="11.5546875" style="102" customWidth="1"/>
    <col min="6973" max="6973" width="13.44140625" style="102" customWidth="1"/>
    <col min="6974" max="6974" width="21.44140625" style="102" customWidth="1"/>
    <col min="6975" max="7176" width="9.109375" style="102"/>
    <col min="7177" max="7177" width="11" style="102" customWidth="1"/>
    <col min="7178" max="7178" width="10.6640625" style="102" customWidth="1"/>
    <col min="7179" max="7179" width="28.5546875" style="102" customWidth="1"/>
    <col min="7180" max="7180" width="12.5546875" style="102" customWidth="1"/>
    <col min="7181" max="7181" width="11.88671875" style="102" customWidth="1"/>
    <col min="7182" max="7182" width="11.33203125" style="102" customWidth="1"/>
    <col min="7183" max="7183" width="16.5546875" style="102" customWidth="1"/>
    <col min="7184" max="7185" width="10.5546875" style="102" customWidth="1"/>
    <col min="7186" max="7186" width="14" style="102" customWidth="1"/>
    <col min="7187" max="7187" width="15.88671875" style="102" customWidth="1"/>
    <col min="7188" max="7188" width="14" style="102" customWidth="1"/>
    <col min="7189" max="7190" width="16.33203125" style="102" customWidth="1"/>
    <col min="7191" max="7191" width="13.44140625" style="102" customWidth="1"/>
    <col min="7192" max="7193" width="12.5546875" style="102" customWidth="1"/>
    <col min="7194" max="7194" width="16.6640625" style="102" customWidth="1"/>
    <col min="7195" max="7195" width="17.109375" style="102" customWidth="1"/>
    <col min="7196" max="7196" width="10" style="102" customWidth="1"/>
    <col min="7197" max="7197" width="12" style="102" customWidth="1"/>
    <col min="7198" max="7198" width="19.6640625" style="102" customWidth="1"/>
    <col min="7199" max="7199" width="16.88671875" style="102" customWidth="1"/>
    <col min="7200" max="7200" width="14.6640625" style="102" customWidth="1"/>
    <col min="7201" max="7201" width="12.109375" style="102" customWidth="1"/>
    <col min="7202" max="7202" width="18.5546875" style="102" customWidth="1"/>
    <col min="7203" max="7203" width="18.109375" style="102" customWidth="1"/>
    <col min="7204" max="7204" width="14.88671875" style="102" customWidth="1"/>
    <col min="7205" max="7205" width="0" style="102" hidden="1" customWidth="1"/>
    <col min="7206" max="7206" width="9.33203125" style="102" customWidth="1"/>
    <col min="7207" max="7209" width="0" style="102" hidden="1" customWidth="1"/>
    <col min="7210" max="7210" width="12.33203125" style="102" customWidth="1"/>
    <col min="7211" max="7211" width="0" style="102" hidden="1" customWidth="1"/>
    <col min="7212" max="7212" width="15.33203125" style="102" customWidth="1"/>
    <col min="7213" max="7213" width="14.109375" style="102" customWidth="1"/>
    <col min="7214" max="7214" width="0" style="102" hidden="1" customWidth="1"/>
    <col min="7215" max="7215" width="14" style="102" customWidth="1"/>
    <col min="7216" max="7216" width="14.6640625" style="102" customWidth="1"/>
    <col min="7217" max="7217" width="14.33203125" style="102" customWidth="1"/>
    <col min="7218" max="7218" width="12.33203125" style="102" customWidth="1"/>
    <col min="7219" max="7219" width="13.6640625" style="102" customWidth="1"/>
    <col min="7220" max="7220" width="12.33203125" style="102" customWidth="1"/>
    <col min="7221" max="7221" width="18.33203125" style="102" customWidth="1"/>
    <col min="7222" max="7222" width="30.33203125" style="102" customWidth="1"/>
    <col min="7223" max="7223" width="0" style="102" hidden="1" customWidth="1"/>
    <col min="7224" max="7224" width="5.33203125" style="102" customWidth="1"/>
    <col min="7225" max="7225" width="3" style="102" customWidth="1"/>
    <col min="7226" max="7226" width="6.88671875" style="102" customWidth="1"/>
    <col min="7227" max="7227" width="10.33203125" style="102" customWidth="1"/>
    <col min="7228" max="7228" width="11.5546875" style="102" customWidth="1"/>
    <col min="7229" max="7229" width="13.44140625" style="102" customWidth="1"/>
    <col min="7230" max="7230" width="21.44140625" style="102" customWidth="1"/>
    <col min="7231" max="7432" width="9.109375" style="102"/>
    <col min="7433" max="7433" width="11" style="102" customWidth="1"/>
    <col min="7434" max="7434" width="10.6640625" style="102" customWidth="1"/>
    <col min="7435" max="7435" width="28.5546875" style="102" customWidth="1"/>
    <col min="7436" max="7436" width="12.5546875" style="102" customWidth="1"/>
    <col min="7437" max="7437" width="11.88671875" style="102" customWidth="1"/>
    <col min="7438" max="7438" width="11.33203125" style="102" customWidth="1"/>
    <col min="7439" max="7439" width="16.5546875" style="102" customWidth="1"/>
    <col min="7440" max="7441" width="10.5546875" style="102" customWidth="1"/>
    <col min="7442" max="7442" width="14" style="102" customWidth="1"/>
    <col min="7443" max="7443" width="15.88671875" style="102" customWidth="1"/>
    <col min="7444" max="7444" width="14" style="102" customWidth="1"/>
    <col min="7445" max="7446" width="16.33203125" style="102" customWidth="1"/>
    <col min="7447" max="7447" width="13.44140625" style="102" customWidth="1"/>
    <col min="7448" max="7449" width="12.5546875" style="102" customWidth="1"/>
    <col min="7450" max="7450" width="16.6640625" style="102" customWidth="1"/>
    <col min="7451" max="7451" width="17.109375" style="102" customWidth="1"/>
    <col min="7452" max="7452" width="10" style="102" customWidth="1"/>
    <col min="7453" max="7453" width="12" style="102" customWidth="1"/>
    <col min="7454" max="7454" width="19.6640625" style="102" customWidth="1"/>
    <col min="7455" max="7455" width="16.88671875" style="102" customWidth="1"/>
    <col min="7456" max="7456" width="14.6640625" style="102" customWidth="1"/>
    <col min="7457" max="7457" width="12.109375" style="102" customWidth="1"/>
    <col min="7458" max="7458" width="18.5546875" style="102" customWidth="1"/>
    <col min="7459" max="7459" width="18.109375" style="102" customWidth="1"/>
    <col min="7460" max="7460" width="14.88671875" style="102" customWidth="1"/>
    <col min="7461" max="7461" width="0" style="102" hidden="1" customWidth="1"/>
    <col min="7462" max="7462" width="9.33203125" style="102" customWidth="1"/>
    <col min="7463" max="7465" width="0" style="102" hidden="1" customWidth="1"/>
    <col min="7466" max="7466" width="12.33203125" style="102" customWidth="1"/>
    <col min="7467" max="7467" width="0" style="102" hidden="1" customWidth="1"/>
    <col min="7468" max="7468" width="15.33203125" style="102" customWidth="1"/>
    <col min="7469" max="7469" width="14.109375" style="102" customWidth="1"/>
    <col min="7470" max="7470" width="0" style="102" hidden="1" customWidth="1"/>
    <col min="7471" max="7471" width="14" style="102" customWidth="1"/>
    <col min="7472" max="7472" width="14.6640625" style="102" customWidth="1"/>
    <col min="7473" max="7473" width="14.33203125" style="102" customWidth="1"/>
    <col min="7474" max="7474" width="12.33203125" style="102" customWidth="1"/>
    <col min="7475" max="7475" width="13.6640625" style="102" customWidth="1"/>
    <col min="7476" max="7476" width="12.33203125" style="102" customWidth="1"/>
    <col min="7477" max="7477" width="18.33203125" style="102" customWidth="1"/>
    <col min="7478" max="7478" width="30.33203125" style="102" customWidth="1"/>
    <col min="7479" max="7479" width="0" style="102" hidden="1" customWidth="1"/>
    <col min="7480" max="7480" width="5.33203125" style="102" customWidth="1"/>
    <col min="7481" max="7481" width="3" style="102" customWidth="1"/>
    <col min="7482" max="7482" width="6.88671875" style="102" customWidth="1"/>
    <col min="7483" max="7483" width="10.33203125" style="102" customWidth="1"/>
    <col min="7484" max="7484" width="11.5546875" style="102" customWidth="1"/>
    <col min="7485" max="7485" width="13.44140625" style="102" customWidth="1"/>
    <col min="7486" max="7486" width="21.44140625" style="102" customWidth="1"/>
    <col min="7487" max="7688" width="9.109375" style="102"/>
    <col min="7689" max="7689" width="11" style="102" customWidth="1"/>
    <col min="7690" max="7690" width="10.6640625" style="102" customWidth="1"/>
    <col min="7691" max="7691" width="28.5546875" style="102" customWidth="1"/>
    <col min="7692" max="7692" width="12.5546875" style="102" customWidth="1"/>
    <col min="7693" max="7693" width="11.88671875" style="102" customWidth="1"/>
    <col min="7694" max="7694" width="11.33203125" style="102" customWidth="1"/>
    <col min="7695" max="7695" width="16.5546875" style="102" customWidth="1"/>
    <col min="7696" max="7697" width="10.5546875" style="102" customWidth="1"/>
    <col min="7698" max="7698" width="14" style="102" customWidth="1"/>
    <col min="7699" max="7699" width="15.88671875" style="102" customWidth="1"/>
    <col min="7700" max="7700" width="14" style="102" customWidth="1"/>
    <col min="7701" max="7702" width="16.33203125" style="102" customWidth="1"/>
    <col min="7703" max="7703" width="13.44140625" style="102" customWidth="1"/>
    <col min="7704" max="7705" width="12.5546875" style="102" customWidth="1"/>
    <col min="7706" max="7706" width="16.6640625" style="102" customWidth="1"/>
    <col min="7707" max="7707" width="17.109375" style="102" customWidth="1"/>
    <col min="7708" max="7708" width="10" style="102" customWidth="1"/>
    <col min="7709" max="7709" width="12" style="102" customWidth="1"/>
    <col min="7710" max="7710" width="19.6640625" style="102" customWidth="1"/>
    <col min="7711" max="7711" width="16.88671875" style="102" customWidth="1"/>
    <col min="7712" max="7712" width="14.6640625" style="102" customWidth="1"/>
    <col min="7713" max="7713" width="12.109375" style="102" customWidth="1"/>
    <col min="7714" max="7714" width="18.5546875" style="102" customWidth="1"/>
    <col min="7715" max="7715" width="18.109375" style="102" customWidth="1"/>
    <col min="7716" max="7716" width="14.88671875" style="102" customWidth="1"/>
    <col min="7717" max="7717" width="0" style="102" hidden="1" customWidth="1"/>
    <col min="7718" max="7718" width="9.33203125" style="102" customWidth="1"/>
    <col min="7719" max="7721" width="0" style="102" hidden="1" customWidth="1"/>
    <col min="7722" max="7722" width="12.33203125" style="102" customWidth="1"/>
    <col min="7723" max="7723" width="0" style="102" hidden="1" customWidth="1"/>
    <col min="7724" max="7724" width="15.33203125" style="102" customWidth="1"/>
    <col min="7725" max="7725" width="14.109375" style="102" customWidth="1"/>
    <col min="7726" max="7726" width="0" style="102" hidden="1" customWidth="1"/>
    <col min="7727" max="7727" width="14" style="102" customWidth="1"/>
    <col min="7728" max="7728" width="14.6640625" style="102" customWidth="1"/>
    <col min="7729" max="7729" width="14.33203125" style="102" customWidth="1"/>
    <col min="7730" max="7730" width="12.33203125" style="102" customWidth="1"/>
    <col min="7731" max="7731" width="13.6640625" style="102" customWidth="1"/>
    <col min="7732" max="7732" width="12.33203125" style="102" customWidth="1"/>
    <col min="7733" max="7733" width="18.33203125" style="102" customWidth="1"/>
    <col min="7734" max="7734" width="30.33203125" style="102" customWidth="1"/>
    <col min="7735" max="7735" width="0" style="102" hidden="1" customWidth="1"/>
    <col min="7736" max="7736" width="5.33203125" style="102" customWidth="1"/>
    <col min="7737" max="7737" width="3" style="102" customWidth="1"/>
    <col min="7738" max="7738" width="6.88671875" style="102" customWidth="1"/>
    <col min="7739" max="7739" width="10.33203125" style="102" customWidth="1"/>
    <col min="7740" max="7740" width="11.5546875" style="102" customWidth="1"/>
    <col min="7741" max="7741" width="13.44140625" style="102" customWidth="1"/>
    <col min="7742" max="7742" width="21.44140625" style="102" customWidth="1"/>
    <col min="7743" max="7944" width="9.109375" style="102"/>
    <col min="7945" max="7945" width="11" style="102" customWidth="1"/>
    <col min="7946" max="7946" width="10.6640625" style="102" customWidth="1"/>
    <col min="7947" max="7947" width="28.5546875" style="102" customWidth="1"/>
    <col min="7948" max="7948" width="12.5546875" style="102" customWidth="1"/>
    <col min="7949" max="7949" width="11.88671875" style="102" customWidth="1"/>
    <col min="7950" max="7950" width="11.33203125" style="102" customWidth="1"/>
    <col min="7951" max="7951" width="16.5546875" style="102" customWidth="1"/>
    <col min="7952" max="7953" width="10.5546875" style="102" customWidth="1"/>
    <col min="7954" max="7954" width="14" style="102" customWidth="1"/>
    <col min="7955" max="7955" width="15.88671875" style="102" customWidth="1"/>
    <col min="7956" max="7956" width="14" style="102" customWidth="1"/>
    <col min="7957" max="7958" width="16.33203125" style="102" customWidth="1"/>
    <col min="7959" max="7959" width="13.44140625" style="102" customWidth="1"/>
    <col min="7960" max="7961" width="12.5546875" style="102" customWidth="1"/>
    <col min="7962" max="7962" width="16.6640625" style="102" customWidth="1"/>
    <col min="7963" max="7963" width="17.109375" style="102" customWidth="1"/>
    <col min="7964" max="7964" width="10" style="102" customWidth="1"/>
    <col min="7965" max="7965" width="12" style="102" customWidth="1"/>
    <col min="7966" max="7966" width="19.6640625" style="102" customWidth="1"/>
    <col min="7967" max="7967" width="16.88671875" style="102" customWidth="1"/>
    <col min="7968" max="7968" width="14.6640625" style="102" customWidth="1"/>
    <col min="7969" max="7969" width="12.109375" style="102" customWidth="1"/>
    <col min="7970" max="7970" width="18.5546875" style="102" customWidth="1"/>
    <col min="7971" max="7971" width="18.109375" style="102" customWidth="1"/>
    <col min="7972" max="7972" width="14.88671875" style="102" customWidth="1"/>
    <col min="7973" max="7973" width="0" style="102" hidden="1" customWidth="1"/>
    <col min="7974" max="7974" width="9.33203125" style="102" customWidth="1"/>
    <col min="7975" max="7977" width="0" style="102" hidden="1" customWidth="1"/>
    <col min="7978" max="7978" width="12.33203125" style="102" customWidth="1"/>
    <col min="7979" max="7979" width="0" style="102" hidden="1" customWidth="1"/>
    <col min="7980" max="7980" width="15.33203125" style="102" customWidth="1"/>
    <col min="7981" max="7981" width="14.109375" style="102" customWidth="1"/>
    <col min="7982" max="7982" width="0" style="102" hidden="1" customWidth="1"/>
    <col min="7983" max="7983" width="14" style="102" customWidth="1"/>
    <col min="7984" max="7984" width="14.6640625" style="102" customWidth="1"/>
    <col min="7985" max="7985" width="14.33203125" style="102" customWidth="1"/>
    <col min="7986" max="7986" width="12.33203125" style="102" customWidth="1"/>
    <col min="7987" max="7987" width="13.6640625" style="102" customWidth="1"/>
    <col min="7988" max="7988" width="12.33203125" style="102" customWidth="1"/>
    <col min="7989" max="7989" width="18.33203125" style="102" customWidth="1"/>
    <col min="7990" max="7990" width="30.33203125" style="102" customWidth="1"/>
    <col min="7991" max="7991" width="0" style="102" hidden="1" customWidth="1"/>
    <col min="7992" max="7992" width="5.33203125" style="102" customWidth="1"/>
    <col min="7993" max="7993" width="3" style="102" customWidth="1"/>
    <col min="7994" max="7994" width="6.88671875" style="102" customWidth="1"/>
    <col min="7995" max="7995" width="10.33203125" style="102" customWidth="1"/>
    <col min="7996" max="7996" width="11.5546875" style="102" customWidth="1"/>
    <col min="7997" max="7997" width="13.44140625" style="102" customWidth="1"/>
    <col min="7998" max="7998" width="21.44140625" style="102" customWidth="1"/>
    <col min="7999" max="8200" width="9.109375" style="102"/>
    <col min="8201" max="8201" width="11" style="102" customWidth="1"/>
    <col min="8202" max="8202" width="10.6640625" style="102" customWidth="1"/>
    <col min="8203" max="8203" width="28.5546875" style="102" customWidth="1"/>
    <col min="8204" max="8204" width="12.5546875" style="102" customWidth="1"/>
    <col min="8205" max="8205" width="11.88671875" style="102" customWidth="1"/>
    <col min="8206" max="8206" width="11.33203125" style="102" customWidth="1"/>
    <col min="8207" max="8207" width="16.5546875" style="102" customWidth="1"/>
    <col min="8208" max="8209" width="10.5546875" style="102" customWidth="1"/>
    <col min="8210" max="8210" width="14" style="102" customWidth="1"/>
    <col min="8211" max="8211" width="15.88671875" style="102" customWidth="1"/>
    <col min="8212" max="8212" width="14" style="102" customWidth="1"/>
    <col min="8213" max="8214" width="16.33203125" style="102" customWidth="1"/>
    <col min="8215" max="8215" width="13.44140625" style="102" customWidth="1"/>
    <col min="8216" max="8217" width="12.5546875" style="102" customWidth="1"/>
    <col min="8218" max="8218" width="16.6640625" style="102" customWidth="1"/>
    <col min="8219" max="8219" width="17.109375" style="102" customWidth="1"/>
    <col min="8220" max="8220" width="10" style="102" customWidth="1"/>
    <col min="8221" max="8221" width="12" style="102" customWidth="1"/>
    <col min="8222" max="8222" width="19.6640625" style="102" customWidth="1"/>
    <col min="8223" max="8223" width="16.88671875" style="102" customWidth="1"/>
    <col min="8224" max="8224" width="14.6640625" style="102" customWidth="1"/>
    <col min="8225" max="8225" width="12.109375" style="102" customWidth="1"/>
    <col min="8226" max="8226" width="18.5546875" style="102" customWidth="1"/>
    <col min="8227" max="8227" width="18.109375" style="102" customWidth="1"/>
    <col min="8228" max="8228" width="14.88671875" style="102" customWidth="1"/>
    <col min="8229" max="8229" width="0" style="102" hidden="1" customWidth="1"/>
    <col min="8230" max="8230" width="9.33203125" style="102" customWidth="1"/>
    <col min="8231" max="8233" width="0" style="102" hidden="1" customWidth="1"/>
    <col min="8234" max="8234" width="12.33203125" style="102" customWidth="1"/>
    <col min="8235" max="8235" width="0" style="102" hidden="1" customWidth="1"/>
    <col min="8236" max="8236" width="15.33203125" style="102" customWidth="1"/>
    <col min="8237" max="8237" width="14.109375" style="102" customWidth="1"/>
    <col min="8238" max="8238" width="0" style="102" hidden="1" customWidth="1"/>
    <col min="8239" max="8239" width="14" style="102" customWidth="1"/>
    <col min="8240" max="8240" width="14.6640625" style="102" customWidth="1"/>
    <col min="8241" max="8241" width="14.33203125" style="102" customWidth="1"/>
    <col min="8242" max="8242" width="12.33203125" style="102" customWidth="1"/>
    <col min="8243" max="8243" width="13.6640625" style="102" customWidth="1"/>
    <col min="8244" max="8244" width="12.33203125" style="102" customWidth="1"/>
    <col min="8245" max="8245" width="18.33203125" style="102" customWidth="1"/>
    <col min="8246" max="8246" width="30.33203125" style="102" customWidth="1"/>
    <col min="8247" max="8247" width="0" style="102" hidden="1" customWidth="1"/>
    <col min="8248" max="8248" width="5.33203125" style="102" customWidth="1"/>
    <col min="8249" max="8249" width="3" style="102" customWidth="1"/>
    <col min="8250" max="8250" width="6.88671875" style="102" customWidth="1"/>
    <col min="8251" max="8251" width="10.33203125" style="102" customWidth="1"/>
    <col min="8252" max="8252" width="11.5546875" style="102" customWidth="1"/>
    <col min="8253" max="8253" width="13.44140625" style="102" customWidth="1"/>
    <col min="8254" max="8254" width="21.44140625" style="102" customWidth="1"/>
    <col min="8255" max="8456" width="9.109375" style="102"/>
    <col min="8457" max="8457" width="11" style="102" customWidth="1"/>
    <col min="8458" max="8458" width="10.6640625" style="102" customWidth="1"/>
    <col min="8459" max="8459" width="28.5546875" style="102" customWidth="1"/>
    <col min="8460" max="8460" width="12.5546875" style="102" customWidth="1"/>
    <col min="8461" max="8461" width="11.88671875" style="102" customWidth="1"/>
    <col min="8462" max="8462" width="11.33203125" style="102" customWidth="1"/>
    <col min="8463" max="8463" width="16.5546875" style="102" customWidth="1"/>
    <col min="8464" max="8465" width="10.5546875" style="102" customWidth="1"/>
    <col min="8466" max="8466" width="14" style="102" customWidth="1"/>
    <col min="8467" max="8467" width="15.88671875" style="102" customWidth="1"/>
    <col min="8468" max="8468" width="14" style="102" customWidth="1"/>
    <col min="8469" max="8470" width="16.33203125" style="102" customWidth="1"/>
    <col min="8471" max="8471" width="13.44140625" style="102" customWidth="1"/>
    <col min="8472" max="8473" width="12.5546875" style="102" customWidth="1"/>
    <col min="8474" max="8474" width="16.6640625" style="102" customWidth="1"/>
    <col min="8475" max="8475" width="17.109375" style="102" customWidth="1"/>
    <col min="8476" max="8476" width="10" style="102" customWidth="1"/>
    <col min="8477" max="8477" width="12" style="102" customWidth="1"/>
    <col min="8478" max="8478" width="19.6640625" style="102" customWidth="1"/>
    <col min="8479" max="8479" width="16.88671875" style="102" customWidth="1"/>
    <col min="8480" max="8480" width="14.6640625" style="102" customWidth="1"/>
    <col min="8481" max="8481" width="12.109375" style="102" customWidth="1"/>
    <col min="8482" max="8482" width="18.5546875" style="102" customWidth="1"/>
    <col min="8483" max="8483" width="18.109375" style="102" customWidth="1"/>
    <col min="8484" max="8484" width="14.88671875" style="102" customWidth="1"/>
    <col min="8485" max="8485" width="0" style="102" hidden="1" customWidth="1"/>
    <col min="8486" max="8486" width="9.33203125" style="102" customWidth="1"/>
    <col min="8487" max="8489" width="0" style="102" hidden="1" customWidth="1"/>
    <col min="8490" max="8490" width="12.33203125" style="102" customWidth="1"/>
    <col min="8491" max="8491" width="0" style="102" hidden="1" customWidth="1"/>
    <col min="8492" max="8492" width="15.33203125" style="102" customWidth="1"/>
    <col min="8493" max="8493" width="14.109375" style="102" customWidth="1"/>
    <col min="8494" max="8494" width="0" style="102" hidden="1" customWidth="1"/>
    <col min="8495" max="8495" width="14" style="102" customWidth="1"/>
    <col min="8496" max="8496" width="14.6640625" style="102" customWidth="1"/>
    <col min="8497" max="8497" width="14.33203125" style="102" customWidth="1"/>
    <col min="8498" max="8498" width="12.33203125" style="102" customWidth="1"/>
    <col min="8499" max="8499" width="13.6640625" style="102" customWidth="1"/>
    <col min="8500" max="8500" width="12.33203125" style="102" customWidth="1"/>
    <col min="8501" max="8501" width="18.33203125" style="102" customWidth="1"/>
    <col min="8502" max="8502" width="30.33203125" style="102" customWidth="1"/>
    <col min="8503" max="8503" width="0" style="102" hidden="1" customWidth="1"/>
    <col min="8504" max="8504" width="5.33203125" style="102" customWidth="1"/>
    <col min="8505" max="8505" width="3" style="102" customWidth="1"/>
    <col min="8506" max="8506" width="6.88671875" style="102" customWidth="1"/>
    <col min="8507" max="8507" width="10.33203125" style="102" customWidth="1"/>
    <col min="8508" max="8508" width="11.5546875" style="102" customWidth="1"/>
    <col min="8509" max="8509" width="13.44140625" style="102" customWidth="1"/>
    <col min="8510" max="8510" width="21.44140625" style="102" customWidth="1"/>
    <col min="8511" max="8712" width="9.109375" style="102"/>
    <col min="8713" max="8713" width="11" style="102" customWidth="1"/>
    <col min="8714" max="8714" width="10.6640625" style="102" customWidth="1"/>
    <col min="8715" max="8715" width="28.5546875" style="102" customWidth="1"/>
    <col min="8716" max="8716" width="12.5546875" style="102" customWidth="1"/>
    <col min="8717" max="8717" width="11.88671875" style="102" customWidth="1"/>
    <col min="8718" max="8718" width="11.33203125" style="102" customWidth="1"/>
    <col min="8719" max="8719" width="16.5546875" style="102" customWidth="1"/>
    <col min="8720" max="8721" width="10.5546875" style="102" customWidth="1"/>
    <col min="8722" max="8722" width="14" style="102" customWidth="1"/>
    <col min="8723" max="8723" width="15.88671875" style="102" customWidth="1"/>
    <col min="8724" max="8724" width="14" style="102" customWidth="1"/>
    <col min="8725" max="8726" width="16.33203125" style="102" customWidth="1"/>
    <col min="8727" max="8727" width="13.44140625" style="102" customWidth="1"/>
    <col min="8728" max="8729" width="12.5546875" style="102" customWidth="1"/>
    <col min="8730" max="8730" width="16.6640625" style="102" customWidth="1"/>
    <col min="8731" max="8731" width="17.109375" style="102" customWidth="1"/>
    <col min="8732" max="8732" width="10" style="102" customWidth="1"/>
    <col min="8733" max="8733" width="12" style="102" customWidth="1"/>
    <col min="8734" max="8734" width="19.6640625" style="102" customWidth="1"/>
    <col min="8735" max="8735" width="16.88671875" style="102" customWidth="1"/>
    <col min="8736" max="8736" width="14.6640625" style="102" customWidth="1"/>
    <col min="8737" max="8737" width="12.109375" style="102" customWidth="1"/>
    <col min="8738" max="8738" width="18.5546875" style="102" customWidth="1"/>
    <col min="8739" max="8739" width="18.109375" style="102" customWidth="1"/>
    <col min="8740" max="8740" width="14.88671875" style="102" customWidth="1"/>
    <col min="8741" max="8741" width="0" style="102" hidden="1" customWidth="1"/>
    <col min="8742" max="8742" width="9.33203125" style="102" customWidth="1"/>
    <col min="8743" max="8745" width="0" style="102" hidden="1" customWidth="1"/>
    <col min="8746" max="8746" width="12.33203125" style="102" customWidth="1"/>
    <col min="8747" max="8747" width="0" style="102" hidden="1" customWidth="1"/>
    <col min="8748" max="8748" width="15.33203125" style="102" customWidth="1"/>
    <col min="8749" max="8749" width="14.109375" style="102" customWidth="1"/>
    <col min="8750" max="8750" width="0" style="102" hidden="1" customWidth="1"/>
    <col min="8751" max="8751" width="14" style="102" customWidth="1"/>
    <col min="8752" max="8752" width="14.6640625" style="102" customWidth="1"/>
    <col min="8753" max="8753" width="14.33203125" style="102" customWidth="1"/>
    <col min="8754" max="8754" width="12.33203125" style="102" customWidth="1"/>
    <col min="8755" max="8755" width="13.6640625" style="102" customWidth="1"/>
    <col min="8756" max="8756" width="12.33203125" style="102" customWidth="1"/>
    <col min="8757" max="8757" width="18.33203125" style="102" customWidth="1"/>
    <col min="8758" max="8758" width="30.33203125" style="102" customWidth="1"/>
    <col min="8759" max="8759" width="0" style="102" hidden="1" customWidth="1"/>
    <col min="8760" max="8760" width="5.33203125" style="102" customWidth="1"/>
    <col min="8761" max="8761" width="3" style="102" customWidth="1"/>
    <col min="8762" max="8762" width="6.88671875" style="102" customWidth="1"/>
    <col min="8763" max="8763" width="10.33203125" style="102" customWidth="1"/>
    <col min="8764" max="8764" width="11.5546875" style="102" customWidth="1"/>
    <col min="8765" max="8765" width="13.44140625" style="102" customWidth="1"/>
    <col min="8766" max="8766" width="21.44140625" style="102" customWidth="1"/>
    <col min="8767" max="8968" width="9.109375" style="102"/>
    <col min="8969" max="8969" width="11" style="102" customWidth="1"/>
    <col min="8970" max="8970" width="10.6640625" style="102" customWidth="1"/>
    <col min="8971" max="8971" width="28.5546875" style="102" customWidth="1"/>
    <col min="8972" max="8972" width="12.5546875" style="102" customWidth="1"/>
    <col min="8973" max="8973" width="11.88671875" style="102" customWidth="1"/>
    <col min="8974" max="8974" width="11.33203125" style="102" customWidth="1"/>
    <col min="8975" max="8975" width="16.5546875" style="102" customWidth="1"/>
    <col min="8976" max="8977" width="10.5546875" style="102" customWidth="1"/>
    <col min="8978" max="8978" width="14" style="102" customWidth="1"/>
    <col min="8979" max="8979" width="15.88671875" style="102" customWidth="1"/>
    <col min="8980" max="8980" width="14" style="102" customWidth="1"/>
    <col min="8981" max="8982" width="16.33203125" style="102" customWidth="1"/>
    <col min="8983" max="8983" width="13.44140625" style="102" customWidth="1"/>
    <col min="8984" max="8985" width="12.5546875" style="102" customWidth="1"/>
    <col min="8986" max="8986" width="16.6640625" style="102" customWidth="1"/>
    <col min="8987" max="8987" width="17.109375" style="102" customWidth="1"/>
    <col min="8988" max="8988" width="10" style="102" customWidth="1"/>
    <col min="8989" max="8989" width="12" style="102" customWidth="1"/>
    <col min="8990" max="8990" width="19.6640625" style="102" customWidth="1"/>
    <col min="8991" max="8991" width="16.88671875" style="102" customWidth="1"/>
    <col min="8992" max="8992" width="14.6640625" style="102" customWidth="1"/>
    <col min="8993" max="8993" width="12.109375" style="102" customWidth="1"/>
    <col min="8994" max="8994" width="18.5546875" style="102" customWidth="1"/>
    <col min="8995" max="8995" width="18.109375" style="102" customWidth="1"/>
    <col min="8996" max="8996" width="14.88671875" style="102" customWidth="1"/>
    <col min="8997" max="8997" width="0" style="102" hidden="1" customWidth="1"/>
    <col min="8998" max="8998" width="9.33203125" style="102" customWidth="1"/>
    <col min="8999" max="9001" width="0" style="102" hidden="1" customWidth="1"/>
    <col min="9002" max="9002" width="12.33203125" style="102" customWidth="1"/>
    <col min="9003" max="9003" width="0" style="102" hidden="1" customWidth="1"/>
    <col min="9004" max="9004" width="15.33203125" style="102" customWidth="1"/>
    <col min="9005" max="9005" width="14.109375" style="102" customWidth="1"/>
    <col min="9006" max="9006" width="0" style="102" hidden="1" customWidth="1"/>
    <col min="9007" max="9007" width="14" style="102" customWidth="1"/>
    <col min="9008" max="9008" width="14.6640625" style="102" customWidth="1"/>
    <col min="9009" max="9009" width="14.33203125" style="102" customWidth="1"/>
    <col min="9010" max="9010" width="12.33203125" style="102" customWidth="1"/>
    <col min="9011" max="9011" width="13.6640625" style="102" customWidth="1"/>
    <col min="9012" max="9012" width="12.33203125" style="102" customWidth="1"/>
    <col min="9013" max="9013" width="18.33203125" style="102" customWidth="1"/>
    <col min="9014" max="9014" width="30.33203125" style="102" customWidth="1"/>
    <col min="9015" max="9015" width="0" style="102" hidden="1" customWidth="1"/>
    <col min="9016" max="9016" width="5.33203125" style="102" customWidth="1"/>
    <col min="9017" max="9017" width="3" style="102" customWidth="1"/>
    <col min="9018" max="9018" width="6.88671875" style="102" customWidth="1"/>
    <col min="9019" max="9019" width="10.33203125" style="102" customWidth="1"/>
    <col min="9020" max="9020" width="11.5546875" style="102" customWidth="1"/>
    <col min="9021" max="9021" width="13.44140625" style="102" customWidth="1"/>
    <col min="9022" max="9022" width="21.44140625" style="102" customWidth="1"/>
    <col min="9023" max="9224" width="9.109375" style="102"/>
    <col min="9225" max="9225" width="11" style="102" customWidth="1"/>
    <col min="9226" max="9226" width="10.6640625" style="102" customWidth="1"/>
    <col min="9227" max="9227" width="28.5546875" style="102" customWidth="1"/>
    <col min="9228" max="9228" width="12.5546875" style="102" customWidth="1"/>
    <col min="9229" max="9229" width="11.88671875" style="102" customWidth="1"/>
    <col min="9230" max="9230" width="11.33203125" style="102" customWidth="1"/>
    <col min="9231" max="9231" width="16.5546875" style="102" customWidth="1"/>
    <col min="9232" max="9233" width="10.5546875" style="102" customWidth="1"/>
    <col min="9234" max="9234" width="14" style="102" customWidth="1"/>
    <col min="9235" max="9235" width="15.88671875" style="102" customWidth="1"/>
    <col min="9236" max="9236" width="14" style="102" customWidth="1"/>
    <col min="9237" max="9238" width="16.33203125" style="102" customWidth="1"/>
    <col min="9239" max="9239" width="13.44140625" style="102" customWidth="1"/>
    <col min="9240" max="9241" width="12.5546875" style="102" customWidth="1"/>
    <col min="9242" max="9242" width="16.6640625" style="102" customWidth="1"/>
    <col min="9243" max="9243" width="17.109375" style="102" customWidth="1"/>
    <col min="9244" max="9244" width="10" style="102" customWidth="1"/>
    <col min="9245" max="9245" width="12" style="102" customWidth="1"/>
    <col min="9246" max="9246" width="19.6640625" style="102" customWidth="1"/>
    <col min="9247" max="9247" width="16.88671875" style="102" customWidth="1"/>
    <col min="9248" max="9248" width="14.6640625" style="102" customWidth="1"/>
    <col min="9249" max="9249" width="12.109375" style="102" customWidth="1"/>
    <col min="9250" max="9250" width="18.5546875" style="102" customWidth="1"/>
    <col min="9251" max="9251" width="18.109375" style="102" customWidth="1"/>
    <col min="9252" max="9252" width="14.88671875" style="102" customWidth="1"/>
    <col min="9253" max="9253" width="0" style="102" hidden="1" customWidth="1"/>
    <col min="9254" max="9254" width="9.33203125" style="102" customWidth="1"/>
    <col min="9255" max="9257" width="0" style="102" hidden="1" customWidth="1"/>
    <col min="9258" max="9258" width="12.33203125" style="102" customWidth="1"/>
    <col min="9259" max="9259" width="0" style="102" hidden="1" customWidth="1"/>
    <col min="9260" max="9260" width="15.33203125" style="102" customWidth="1"/>
    <col min="9261" max="9261" width="14.109375" style="102" customWidth="1"/>
    <col min="9262" max="9262" width="0" style="102" hidden="1" customWidth="1"/>
    <col min="9263" max="9263" width="14" style="102" customWidth="1"/>
    <col min="9264" max="9264" width="14.6640625" style="102" customWidth="1"/>
    <col min="9265" max="9265" width="14.33203125" style="102" customWidth="1"/>
    <col min="9266" max="9266" width="12.33203125" style="102" customWidth="1"/>
    <col min="9267" max="9267" width="13.6640625" style="102" customWidth="1"/>
    <col min="9268" max="9268" width="12.33203125" style="102" customWidth="1"/>
    <col min="9269" max="9269" width="18.33203125" style="102" customWidth="1"/>
    <col min="9270" max="9270" width="30.33203125" style="102" customWidth="1"/>
    <col min="9271" max="9271" width="0" style="102" hidden="1" customWidth="1"/>
    <col min="9272" max="9272" width="5.33203125" style="102" customWidth="1"/>
    <col min="9273" max="9273" width="3" style="102" customWidth="1"/>
    <col min="9274" max="9274" width="6.88671875" style="102" customWidth="1"/>
    <col min="9275" max="9275" width="10.33203125" style="102" customWidth="1"/>
    <col min="9276" max="9276" width="11.5546875" style="102" customWidth="1"/>
    <col min="9277" max="9277" width="13.44140625" style="102" customWidth="1"/>
    <col min="9278" max="9278" width="21.44140625" style="102" customWidth="1"/>
    <col min="9279" max="9480" width="9.109375" style="102"/>
    <col min="9481" max="9481" width="11" style="102" customWidth="1"/>
    <col min="9482" max="9482" width="10.6640625" style="102" customWidth="1"/>
    <col min="9483" max="9483" width="28.5546875" style="102" customWidth="1"/>
    <col min="9484" max="9484" width="12.5546875" style="102" customWidth="1"/>
    <col min="9485" max="9485" width="11.88671875" style="102" customWidth="1"/>
    <col min="9486" max="9486" width="11.33203125" style="102" customWidth="1"/>
    <col min="9487" max="9487" width="16.5546875" style="102" customWidth="1"/>
    <col min="9488" max="9489" width="10.5546875" style="102" customWidth="1"/>
    <col min="9490" max="9490" width="14" style="102" customWidth="1"/>
    <col min="9491" max="9491" width="15.88671875" style="102" customWidth="1"/>
    <col min="9492" max="9492" width="14" style="102" customWidth="1"/>
    <col min="9493" max="9494" width="16.33203125" style="102" customWidth="1"/>
    <col min="9495" max="9495" width="13.44140625" style="102" customWidth="1"/>
    <col min="9496" max="9497" width="12.5546875" style="102" customWidth="1"/>
    <col min="9498" max="9498" width="16.6640625" style="102" customWidth="1"/>
    <col min="9499" max="9499" width="17.109375" style="102" customWidth="1"/>
    <col min="9500" max="9500" width="10" style="102" customWidth="1"/>
    <col min="9501" max="9501" width="12" style="102" customWidth="1"/>
    <col min="9502" max="9502" width="19.6640625" style="102" customWidth="1"/>
    <col min="9503" max="9503" width="16.88671875" style="102" customWidth="1"/>
    <col min="9504" max="9504" width="14.6640625" style="102" customWidth="1"/>
    <col min="9505" max="9505" width="12.109375" style="102" customWidth="1"/>
    <col min="9506" max="9506" width="18.5546875" style="102" customWidth="1"/>
    <col min="9507" max="9507" width="18.109375" style="102" customWidth="1"/>
    <col min="9508" max="9508" width="14.88671875" style="102" customWidth="1"/>
    <col min="9509" max="9509" width="0" style="102" hidden="1" customWidth="1"/>
    <col min="9510" max="9510" width="9.33203125" style="102" customWidth="1"/>
    <col min="9511" max="9513" width="0" style="102" hidden="1" customWidth="1"/>
    <col min="9514" max="9514" width="12.33203125" style="102" customWidth="1"/>
    <col min="9515" max="9515" width="0" style="102" hidden="1" customWidth="1"/>
    <col min="9516" max="9516" width="15.33203125" style="102" customWidth="1"/>
    <col min="9517" max="9517" width="14.109375" style="102" customWidth="1"/>
    <col min="9518" max="9518" width="0" style="102" hidden="1" customWidth="1"/>
    <col min="9519" max="9519" width="14" style="102" customWidth="1"/>
    <col min="9520" max="9520" width="14.6640625" style="102" customWidth="1"/>
    <col min="9521" max="9521" width="14.33203125" style="102" customWidth="1"/>
    <col min="9522" max="9522" width="12.33203125" style="102" customWidth="1"/>
    <col min="9523" max="9523" width="13.6640625" style="102" customWidth="1"/>
    <col min="9524" max="9524" width="12.33203125" style="102" customWidth="1"/>
    <col min="9525" max="9525" width="18.33203125" style="102" customWidth="1"/>
    <col min="9526" max="9526" width="30.33203125" style="102" customWidth="1"/>
    <col min="9527" max="9527" width="0" style="102" hidden="1" customWidth="1"/>
    <col min="9528" max="9528" width="5.33203125" style="102" customWidth="1"/>
    <col min="9529" max="9529" width="3" style="102" customWidth="1"/>
    <col min="9530" max="9530" width="6.88671875" style="102" customWidth="1"/>
    <col min="9531" max="9531" width="10.33203125" style="102" customWidth="1"/>
    <col min="9532" max="9532" width="11.5546875" style="102" customWidth="1"/>
    <col min="9533" max="9533" width="13.44140625" style="102" customWidth="1"/>
    <col min="9534" max="9534" width="21.44140625" style="102" customWidth="1"/>
    <col min="9535" max="9736" width="9.109375" style="102"/>
    <col min="9737" max="9737" width="11" style="102" customWidth="1"/>
    <col min="9738" max="9738" width="10.6640625" style="102" customWidth="1"/>
    <col min="9739" max="9739" width="28.5546875" style="102" customWidth="1"/>
    <col min="9740" max="9740" width="12.5546875" style="102" customWidth="1"/>
    <col min="9741" max="9741" width="11.88671875" style="102" customWidth="1"/>
    <col min="9742" max="9742" width="11.33203125" style="102" customWidth="1"/>
    <col min="9743" max="9743" width="16.5546875" style="102" customWidth="1"/>
    <col min="9744" max="9745" width="10.5546875" style="102" customWidth="1"/>
    <col min="9746" max="9746" width="14" style="102" customWidth="1"/>
    <col min="9747" max="9747" width="15.88671875" style="102" customWidth="1"/>
    <col min="9748" max="9748" width="14" style="102" customWidth="1"/>
    <col min="9749" max="9750" width="16.33203125" style="102" customWidth="1"/>
    <col min="9751" max="9751" width="13.44140625" style="102" customWidth="1"/>
    <col min="9752" max="9753" width="12.5546875" style="102" customWidth="1"/>
    <col min="9754" max="9754" width="16.6640625" style="102" customWidth="1"/>
    <col min="9755" max="9755" width="17.109375" style="102" customWidth="1"/>
    <col min="9756" max="9756" width="10" style="102" customWidth="1"/>
    <col min="9757" max="9757" width="12" style="102" customWidth="1"/>
    <col min="9758" max="9758" width="19.6640625" style="102" customWidth="1"/>
    <col min="9759" max="9759" width="16.88671875" style="102" customWidth="1"/>
    <col min="9760" max="9760" width="14.6640625" style="102" customWidth="1"/>
    <col min="9761" max="9761" width="12.109375" style="102" customWidth="1"/>
    <col min="9762" max="9762" width="18.5546875" style="102" customWidth="1"/>
    <col min="9763" max="9763" width="18.109375" style="102" customWidth="1"/>
    <col min="9764" max="9764" width="14.88671875" style="102" customWidth="1"/>
    <col min="9765" max="9765" width="0" style="102" hidden="1" customWidth="1"/>
    <col min="9766" max="9766" width="9.33203125" style="102" customWidth="1"/>
    <col min="9767" max="9769" width="0" style="102" hidden="1" customWidth="1"/>
    <col min="9770" max="9770" width="12.33203125" style="102" customWidth="1"/>
    <col min="9771" max="9771" width="0" style="102" hidden="1" customWidth="1"/>
    <col min="9772" max="9772" width="15.33203125" style="102" customWidth="1"/>
    <col min="9773" max="9773" width="14.109375" style="102" customWidth="1"/>
    <col min="9774" max="9774" width="0" style="102" hidden="1" customWidth="1"/>
    <col min="9775" max="9775" width="14" style="102" customWidth="1"/>
    <col min="9776" max="9776" width="14.6640625" style="102" customWidth="1"/>
    <col min="9777" max="9777" width="14.33203125" style="102" customWidth="1"/>
    <col min="9778" max="9778" width="12.33203125" style="102" customWidth="1"/>
    <col min="9779" max="9779" width="13.6640625" style="102" customWidth="1"/>
    <col min="9780" max="9780" width="12.33203125" style="102" customWidth="1"/>
    <col min="9781" max="9781" width="18.33203125" style="102" customWidth="1"/>
    <col min="9782" max="9782" width="30.33203125" style="102" customWidth="1"/>
    <col min="9783" max="9783" width="0" style="102" hidden="1" customWidth="1"/>
    <col min="9784" max="9784" width="5.33203125" style="102" customWidth="1"/>
    <col min="9785" max="9785" width="3" style="102" customWidth="1"/>
    <col min="9786" max="9786" width="6.88671875" style="102" customWidth="1"/>
    <col min="9787" max="9787" width="10.33203125" style="102" customWidth="1"/>
    <col min="9788" max="9788" width="11.5546875" style="102" customWidth="1"/>
    <col min="9789" max="9789" width="13.44140625" style="102" customWidth="1"/>
    <col min="9790" max="9790" width="21.44140625" style="102" customWidth="1"/>
    <col min="9791" max="9992" width="9.109375" style="102"/>
    <col min="9993" max="9993" width="11" style="102" customWidth="1"/>
    <col min="9994" max="9994" width="10.6640625" style="102" customWidth="1"/>
    <col min="9995" max="9995" width="28.5546875" style="102" customWidth="1"/>
    <col min="9996" max="9996" width="12.5546875" style="102" customWidth="1"/>
    <col min="9997" max="9997" width="11.88671875" style="102" customWidth="1"/>
    <col min="9998" max="9998" width="11.33203125" style="102" customWidth="1"/>
    <col min="9999" max="9999" width="16.5546875" style="102" customWidth="1"/>
    <col min="10000" max="10001" width="10.5546875" style="102" customWidth="1"/>
    <col min="10002" max="10002" width="14" style="102" customWidth="1"/>
    <col min="10003" max="10003" width="15.88671875" style="102" customWidth="1"/>
    <col min="10004" max="10004" width="14" style="102" customWidth="1"/>
    <col min="10005" max="10006" width="16.33203125" style="102" customWidth="1"/>
    <col min="10007" max="10007" width="13.44140625" style="102" customWidth="1"/>
    <col min="10008" max="10009" width="12.5546875" style="102" customWidth="1"/>
    <col min="10010" max="10010" width="16.6640625" style="102" customWidth="1"/>
    <col min="10011" max="10011" width="17.109375" style="102" customWidth="1"/>
    <col min="10012" max="10012" width="10" style="102" customWidth="1"/>
    <col min="10013" max="10013" width="12" style="102" customWidth="1"/>
    <col min="10014" max="10014" width="19.6640625" style="102" customWidth="1"/>
    <col min="10015" max="10015" width="16.88671875" style="102" customWidth="1"/>
    <col min="10016" max="10016" width="14.6640625" style="102" customWidth="1"/>
    <col min="10017" max="10017" width="12.109375" style="102" customWidth="1"/>
    <col min="10018" max="10018" width="18.5546875" style="102" customWidth="1"/>
    <col min="10019" max="10019" width="18.109375" style="102" customWidth="1"/>
    <col min="10020" max="10020" width="14.88671875" style="102" customWidth="1"/>
    <col min="10021" max="10021" width="0" style="102" hidden="1" customWidth="1"/>
    <col min="10022" max="10022" width="9.33203125" style="102" customWidth="1"/>
    <col min="10023" max="10025" width="0" style="102" hidden="1" customWidth="1"/>
    <col min="10026" max="10026" width="12.33203125" style="102" customWidth="1"/>
    <col min="10027" max="10027" width="0" style="102" hidden="1" customWidth="1"/>
    <col min="10028" max="10028" width="15.33203125" style="102" customWidth="1"/>
    <col min="10029" max="10029" width="14.109375" style="102" customWidth="1"/>
    <col min="10030" max="10030" width="0" style="102" hidden="1" customWidth="1"/>
    <col min="10031" max="10031" width="14" style="102" customWidth="1"/>
    <col min="10032" max="10032" width="14.6640625" style="102" customWidth="1"/>
    <col min="10033" max="10033" width="14.33203125" style="102" customWidth="1"/>
    <col min="10034" max="10034" width="12.33203125" style="102" customWidth="1"/>
    <col min="10035" max="10035" width="13.6640625" style="102" customWidth="1"/>
    <col min="10036" max="10036" width="12.33203125" style="102" customWidth="1"/>
    <col min="10037" max="10037" width="18.33203125" style="102" customWidth="1"/>
    <col min="10038" max="10038" width="30.33203125" style="102" customWidth="1"/>
    <col min="10039" max="10039" width="0" style="102" hidden="1" customWidth="1"/>
    <col min="10040" max="10040" width="5.33203125" style="102" customWidth="1"/>
    <col min="10041" max="10041" width="3" style="102" customWidth="1"/>
    <col min="10042" max="10042" width="6.88671875" style="102" customWidth="1"/>
    <col min="10043" max="10043" width="10.33203125" style="102" customWidth="1"/>
    <col min="10044" max="10044" width="11.5546875" style="102" customWidth="1"/>
    <col min="10045" max="10045" width="13.44140625" style="102" customWidth="1"/>
    <col min="10046" max="10046" width="21.44140625" style="102" customWidth="1"/>
    <col min="10047" max="10248" width="9.109375" style="102"/>
    <col min="10249" max="10249" width="11" style="102" customWidth="1"/>
    <col min="10250" max="10250" width="10.6640625" style="102" customWidth="1"/>
    <col min="10251" max="10251" width="28.5546875" style="102" customWidth="1"/>
    <col min="10252" max="10252" width="12.5546875" style="102" customWidth="1"/>
    <col min="10253" max="10253" width="11.88671875" style="102" customWidth="1"/>
    <col min="10254" max="10254" width="11.33203125" style="102" customWidth="1"/>
    <col min="10255" max="10255" width="16.5546875" style="102" customWidth="1"/>
    <col min="10256" max="10257" width="10.5546875" style="102" customWidth="1"/>
    <col min="10258" max="10258" width="14" style="102" customWidth="1"/>
    <col min="10259" max="10259" width="15.88671875" style="102" customWidth="1"/>
    <col min="10260" max="10260" width="14" style="102" customWidth="1"/>
    <col min="10261" max="10262" width="16.33203125" style="102" customWidth="1"/>
    <col min="10263" max="10263" width="13.44140625" style="102" customWidth="1"/>
    <col min="10264" max="10265" width="12.5546875" style="102" customWidth="1"/>
    <col min="10266" max="10266" width="16.6640625" style="102" customWidth="1"/>
    <col min="10267" max="10267" width="17.109375" style="102" customWidth="1"/>
    <col min="10268" max="10268" width="10" style="102" customWidth="1"/>
    <col min="10269" max="10269" width="12" style="102" customWidth="1"/>
    <col min="10270" max="10270" width="19.6640625" style="102" customWidth="1"/>
    <col min="10271" max="10271" width="16.88671875" style="102" customWidth="1"/>
    <col min="10272" max="10272" width="14.6640625" style="102" customWidth="1"/>
    <col min="10273" max="10273" width="12.109375" style="102" customWidth="1"/>
    <col min="10274" max="10274" width="18.5546875" style="102" customWidth="1"/>
    <col min="10275" max="10275" width="18.109375" style="102" customWidth="1"/>
    <col min="10276" max="10276" width="14.88671875" style="102" customWidth="1"/>
    <col min="10277" max="10277" width="0" style="102" hidden="1" customWidth="1"/>
    <col min="10278" max="10278" width="9.33203125" style="102" customWidth="1"/>
    <col min="10279" max="10281" width="0" style="102" hidden="1" customWidth="1"/>
    <col min="10282" max="10282" width="12.33203125" style="102" customWidth="1"/>
    <col min="10283" max="10283" width="0" style="102" hidden="1" customWidth="1"/>
    <col min="10284" max="10284" width="15.33203125" style="102" customWidth="1"/>
    <col min="10285" max="10285" width="14.109375" style="102" customWidth="1"/>
    <col min="10286" max="10286" width="0" style="102" hidden="1" customWidth="1"/>
    <col min="10287" max="10287" width="14" style="102" customWidth="1"/>
    <col min="10288" max="10288" width="14.6640625" style="102" customWidth="1"/>
    <col min="10289" max="10289" width="14.33203125" style="102" customWidth="1"/>
    <col min="10290" max="10290" width="12.33203125" style="102" customWidth="1"/>
    <col min="10291" max="10291" width="13.6640625" style="102" customWidth="1"/>
    <col min="10292" max="10292" width="12.33203125" style="102" customWidth="1"/>
    <col min="10293" max="10293" width="18.33203125" style="102" customWidth="1"/>
    <col min="10294" max="10294" width="30.33203125" style="102" customWidth="1"/>
    <col min="10295" max="10295" width="0" style="102" hidden="1" customWidth="1"/>
    <col min="10296" max="10296" width="5.33203125" style="102" customWidth="1"/>
    <col min="10297" max="10297" width="3" style="102" customWidth="1"/>
    <col min="10298" max="10298" width="6.88671875" style="102" customWidth="1"/>
    <col min="10299" max="10299" width="10.33203125" style="102" customWidth="1"/>
    <col min="10300" max="10300" width="11.5546875" style="102" customWidth="1"/>
    <col min="10301" max="10301" width="13.44140625" style="102" customWidth="1"/>
    <col min="10302" max="10302" width="21.44140625" style="102" customWidth="1"/>
    <col min="10303" max="10504" width="9.109375" style="102"/>
    <col min="10505" max="10505" width="11" style="102" customWidth="1"/>
    <col min="10506" max="10506" width="10.6640625" style="102" customWidth="1"/>
    <col min="10507" max="10507" width="28.5546875" style="102" customWidth="1"/>
    <col min="10508" max="10508" width="12.5546875" style="102" customWidth="1"/>
    <col min="10509" max="10509" width="11.88671875" style="102" customWidth="1"/>
    <col min="10510" max="10510" width="11.33203125" style="102" customWidth="1"/>
    <col min="10511" max="10511" width="16.5546875" style="102" customWidth="1"/>
    <col min="10512" max="10513" width="10.5546875" style="102" customWidth="1"/>
    <col min="10514" max="10514" width="14" style="102" customWidth="1"/>
    <col min="10515" max="10515" width="15.88671875" style="102" customWidth="1"/>
    <col min="10516" max="10516" width="14" style="102" customWidth="1"/>
    <col min="10517" max="10518" width="16.33203125" style="102" customWidth="1"/>
    <col min="10519" max="10519" width="13.44140625" style="102" customWidth="1"/>
    <col min="10520" max="10521" width="12.5546875" style="102" customWidth="1"/>
    <col min="10522" max="10522" width="16.6640625" style="102" customWidth="1"/>
    <col min="10523" max="10523" width="17.109375" style="102" customWidth="1"/>
    <col min="10524" max="10524" width="10" style="102" customWidth="1"/>
    <col min="10525" max="10525" width="12" style="102" customWidth="1"/>
    <col min="10526" max="10526" width="19.6640625" style="102" customWidth="1"/>
    <col min="10527" max="10527" width="16.88671875" style="102" customWidth="1"/>
    <col min="10528" max="10528" width="14.6640625" style="102" customWidth="1"/>
    <col min="10529" max="10529" width="12.109375" style="102" customWidth="1"/>
    <col min="10530" max="10530" width="18.5546875" style="102" customWidth="1"/>
    <col min="10531" max="10531" width="18.109375" style="102" customWidth="1"/>
    <col min="10532" max="10532" width="14.88671875" style="102" customWidth="1"/>
    <col min="10533" max="10533" width="0" style="102" hidden="1" customWidth="1"/>
    <col min="10534" max="10534" width="9.33203125" style="102" customWidth="1"/>
    <col min="10535" max="10537" width="0" style="102" hidden="1" customWidth="1"/>
    <col min="10538" max="10538" width="12.33203125" style="102" customWidth="1"/>
    <col min="10539" max="10539" width="0" style="102" hidden="1" customWidth="1"/>
    <col min="10540" max="10540" width="15.33203125" style="102" customWidth="1"/>
    <col min="10541" max="10541" width="14.109375" style="102" customWidth="1"/>
    <col min="10542" max="10542" width="0" style="102" hidden="1" customWidth="1"/>
    <col min="10543" max="10543" width="14" style="102" customWidth="1"/>
    <col min="10544" max="10544" width="14.6640625" style="102" customWidth="1"/>
    <col min="10545" max="10545" width="14.33203125" style="102" customWidth="1"/>
    <col min="10546" max="10546" width="12.33203125" style="102" customWidth="1"/>
    <col min="10547" max="10547" width="13.6640625" style="102" customWidth="1"/>
    <col min="10548" max="10548" width="12.33203125" style="102" customWidth="1"/>
    <col min="10549" max="10549" width="18.33203125" style="102" customWidth="1"/>
    <col min="10550" max="10550" width="30.33203125" style="102" customWidth="1"/>
    <col min="10551" max="10551" width="0" style="102" hidden="1" customWidth="1"/>
    <col min="10552" max="10552" width="5.33203125" style="102" customWidth="1"/>
    <col min="10553" max="10553" width="3" style="102" customWidth="1"/>
    <col min="10554" max="10554" width="6.88671875" style="102" customWidth="1"/>
    <col min="10555" max="10555" width="10.33203125" style="102" customWidth="1"/>
    <col min="10556" max="10556" width="11.5546875" style="102" customWidth="1"/>
    <col min="10557" max="10557" width="13.44140625" style="102" customWidth="1"/>
    <col min="10558" max="10558" width="21.44140625" style="102" customWidth="1"/>
    <col min="10559" max="10760" width="9.109375" style="102"/>
    <col min="10761" max="10761" width="11" style="102" customWidth="1"/>
    <col min="10762" max="10762" width="10.6640625" style="102" customWidth="1"/>
    <col min="10763" max="10763" width="28.5546875" style="102" customWidth="1"/>
    <col min="10764" max="10764" width="12.5546875" style="102" customWidth="1"/>
    <col min="10765" max="10765" width="11.88671875" style="102" customWidth="1"/>
    <col min="10766" max="10766" width="11.33203125" style="102" customWidth="1"/>
    <col min="10767" max="10767" width="16.5546875" style="102" customWidth="1"/>
    <col min="10768" max="10769" width="10.5546875" style="102" customWidth="1"/>
    <col min="10770" max="10770" width="14" style="102" customWidth="1"/>
    <col min="10771" max="10771" width="15.88671875" style="102" customWidth="1"/>
    <col min="10772" max="10772" width="14" style="102" customWidth="1"/>
    <col min="10773" max="10774" width="16.33203125" style="102" customWidth="1"/>
    <col min="10775" max="10775" width="13.44140625" style="102" customWidth="1"/>
    <col min="10776" max="10777" width="12.5546875" style="102" customWidth="1"/>
    <col min="10778" max="10778" width="16.6640625" style="102" customWidth="1"/>
    <col min="10779" max="10779" width="17.109375" style="102" customWidth="1"/>
    <col min="10780" max="10780" width="10" style="102" customWidth="1"/>
    <col min="10781" max="10781" width="12" style="102" customWidth="1"/>
    <col min="10782" max="10782" width="19.6640625" style="102" customWidth="1"/>
    <col min="10783" max="10783" width="16.88671875" style="102" customWidth="1"/>
    <col min="10784" max="10784" width="14.6640625" style="102" customWidth="1"/>
    <col min="10785" max="10785" width="12.109375" style="102" customWidth="1"/>
    <col min="10786" max="10786" width="18.5546875" style="102" customWidth="1"/>
    <col min="10787" max="10787" width="18.109375" style="102" customWidth="1"/>
    <col min="10788" max="10788" width="14.88671875" style="102" customWidth="1"/>
    <col min="10789" max="10789" width="0" style="102" hidden="1" customWidth="1"/>
    <col min="10790" max="10790" width="9.33203125" style="102" customWidth="1"/>
    <col min="10791" max="10793" width="0" style="102" hidden="1" customWidth="1"/>
    <col min="10794" max="10794" width="12.33203125" style="102" customWidth="1"/>
    <col min="10795" max="10795" width="0" style="102" hidden="1" customWidth="1"/>
    <col min="10796" max="10796" width="15.33203125" style="102" customWidth="1"/>
    <col min="10797" max="10797" width="14.109375" style="102" customWidth="1"/>
    <col min="10798" max="10798" width="0" style="102" hidden="1" customWidth="1"/>
    <col min="10799" max="10799" width="14" style="102" customWidth="1"/>
    <col min="10800" max="10800" width="14.6640625" style="102" customWidth="1"/>
    <col min="10801" max="10801" width="14.33203125" style="102" customWidth="1"/>
    <col min="10802" max="10802" width="12.33203125" style="102" customWidth="1"/>
    <col min="10803" max="10803" width="13.6640625" style="102" customWidth="1"/>
    <col min="10804" max="10804" width="12.33203125" style="102" customWidth="1"/>
    <col min="10805" max="10805" width="18.33203125" style="102" customWidth="1"/>
    <col min="10806" max="10806" width="30.33203125" style="102" customWidth="1"/>
    <col min="10807" max="10807" width="0" style="102" hidden="1" customWidth="1"/>
    <col min="10808" max="10808" width="5.33203125" style="102" customWidth="1"/>
    <col min="10809" max="10809" width="3" style="102" customWidth="1"/>
    <col min="10810" max="10810" width="6.88671875" style="102" customWidth="1"/>
    <col min="10811" max="10811" width="10.33203125" style="102" customWidth="1"/>
    <col min="10812" max="10812" width="11.5546875" style="102" customWidth="1"/>
    <col min="10813" max="10813" width="13.44140625" style="102" customWidth="1"/>
    <col min="10814" max="10814" width="21.44140625" style="102" customWidth="1"/>
    <col min="10815" max="11016" width="9.109375" style="102"/>
    <col min="11017" max="11017" width="11" style="102" customWidth="1"/>
    <col min="11018" max="11018" width="10.6640625" style="102" customWidth="1"/>
    <col min="11019" max="11019" width="28.5546875" style="102" customWidth="1"/>
    <col min="11020" max="11020" width="12.5546875" style="102" customWidth="1"/>
    <col min="11021" max="11021" width="11.88671875" style="102" customWidth="1"/>
    <col min="11022" max="11022" width="11.33203125" style="102" customWidth="1"/>
    <col min="11023" max="11023" width="16.5546875" style="102" customWidth="1"/>
    <col min="11024" max="11025" width="10.5546875" style="102" customWidth="1"/>
    <col min="11026" max="11026" width="14" style="102" customWidth="1"/>
    <col min="11027" max="11027" width="15.88671875" style="102" customWidth="1"/>
    <col min="11028" max="11028" width="14" style="102" customWidth="1"/>
    <col min="11029" max="11030" width="16.33203125" style="102" customWidth="1"/>
    <col min="11031" max="11031" width="13.44140625" style="102" customWidth="1"/>
    <col min="11032" max="11033" width="12.5546875" style="102" customWidth="1"/>
    <col min="11034" max="11034" width="16.6640625" style="102" customWidth="1"/>
    <col min="11035" max="11035" width="17.109375" style="102" customWidth="1"/>
    <col min="11036" max="11036" width="10" style="102" customWidth="1"/>
    <col min="11037" max="11037" width="12" style="102" customWidth="1"/>
    <col min="11038" max="11038" width="19.6640625" style="102" customWidth="1"/>
    <col min="11039" max="11039" width="16.88671875" style="102" customWidth="1"/>
    <col min="11040" max="11040" width="14.6640625" style="102" customWidth="1"/>
    <col min="11041" max="11041" width="12.109375" style="102" customWidth="1"/>
    <col min="11042" max="11042" width="18.5546875" style="102" customWidth="1"/>
    <col min="11043" max="11043" width="18.109375" style="102" customWidth="1"/>
    <col min="11044" max="11044" width="14.88671875" style="102" customWidth="1"/>
    <col min="11045" max="11045" width="0" style="102" hidden="1" customWidth="1"/>
    <col min="11046" max="11046" width="9.33203125" style="102" customWidth="1"/>
    <col min="11047" max="11049" width="0" style="102" hidden="1" customWidth="1"/>
    <col min="11050" max="11050" width="12.33203125" style="102" customWidth="1"/>
    <col min="11051" max="11051" width="0" style="102" hidden="1" customWidth="1"/>
    <col min="11052" max="11052" width="15.33203125" style="102" customWidth="1"/>
    <col min="11053" max="11053" width="14.109375" style="102" customWidth="1"/>
    <col min="11054" max="11054" width="0" style="102" hidden="1" customWidth="1"/>
    <col min="11055" max="11055" width="14" style="102" customWidth="1"/>
    <col min="11056" max="11056" width="14.6640625" style="102" customWidth="1"/>
    <col min="11057" max="11057" width="14.33203125" style="102" customWidth="1"/>
    <col min="11058" max="11058" width="12.33203125" style="102" customWidth="1"/>
    <col min="11059" max="11059" width="13.6640625" style="102" customWidth="1"/>
    <col min="11060" max="11060" width="12.33203125" style="102" customWidth="1"/>
    <col min="11061" max="11061" width="18.33203125" style="102" customWidth="1"/>
    <col min="11062" max="11062" width="30.33203125" style="102" customWidth="1"/>
    <col min="11063" max="11063" width="0" style="102" hidden="1" customWidth="1"/>
    <col min="11064" max="11064" width="5.33203125" style="102" customWidth="1"/>
    <col min="11065" max="11065" width="3" style="102" customWidth="1"/>
    <col min="11066" max="11066" width="6.88671875" style="102" customWidth="1"/>
    <col min="11067" max="11067" width="10.33203125" style="102" customWidth="1"/>
    <col min="11068" max="11068" width="11.5546875" style="102" customWidth="1"/>
    <col min="11069" max="11069" width="13.44140625" style="102" customWidth="1"/>
    <col min="11070" max="11070" width="21.44140625" style="102" customWidth="1"/>
    <col min="11071" max="11272" width="9.109375" style="102"/>
    <col min="11273" max="11273" width="11" style="102" customWidth="1"/>
    <col min="11274" max="11274" width="10.6640625" style="102" customWidth="1"/>
    <col min="11275" max="11275" width="28.5546875" style="102" customWidth="1"/>
    <col min="11276" max="11276" width="12.5546875" style="102" customWidth="1"/>
    <col min="11277" max="11277" width="11.88671875" style="102" customWidth="1"/>
    <col min="11278" max="11278" width="11.33203125" style="102" customWidth="1"/>
    <col min="11279" max="11279" width="16.5546875" style="102" customWidth="1"/>
    <col min="11280" max="11281" width="10.5546875" style="102" customWidth="1"/>
    <col min="11282" max="11282" width="14" style="102" customWidth="1"/>
    <col min="11283" max="11283" width="15.88671875" style="102" customWidth="1"/>
    <col min="11284" max="11284" width="14" style="102" customWidth="1"/>
    <col min="11285" max="11286" width="16.33203125" style="102" customWidth="1"/>
    <col min="11287" max="11287" width="13.44140625" style="102" customWidth="1"/>
    <col min="11288" max="11289" width="12.5546875" style="102" customWidth="1"/>
    <col min="11290" max="11290" width="16.6640625" style="102" customWidth="1"/>
    <col min="11291" max="11291" width="17.109375" style="102" customWidth="1"/>
    <col min="11292" max="11292" width="10" style="102" customWidth="1"/>
    <col min="11293" max="11293" width="12" style="102" customWidth="1"/>
    <col min="11294" max="11294" width="19.6640625" style="102" customWidth="1"/>
    <col min="11295" max="11295" width="16.88671875" style="102" customWidth="1"/>
    <col min="11296" max="11296" width="14.6640625" style="102" customWidth="1"/>
    <col min="11297" max="11297" width="12.109375" style="102" customWidth="1"/>
    <col min="11298" max="11298" width="18.5546875" style="102" customWidth="1"/>
    <col min="11299" max="11299" width="18.109375" style="102" customWidth="1"/>
    <col min="11300" max="11300" width="14.88671875" style="102" customWidth="1"/>
    <col min="11301" max="11301" width="0" style="102" hidden="1" customWidth="1"/>
    <col min="11302" max="11302" width="9.33203125" style="102" customWidth="1"/>
    <col min="11303" max="11305" width="0" style="102" hidden="1" customWidth="1"/>
    <col min="11306" max="11306" width="12.33203125" style="102" customWidth="1"/>
    <col min="11307" max="11307" width="0" style="102" hidden="1" customWidth="1"/>
    <col min="11308" max="11308" width="15.33203125" style="102" customWidth="1"/>
    <col min="11309" max="11309" width="14.109375" style="102" customWidth="1"/>
    <col min="11310" max="11310" width="0" style="102" hidden="1" customWidth="1"/>
    <col min="11311" max="11311" width="14" style="102" customWidth="1"/>
    <col min="11312" max="11312" width="14.6640625" style="102" customWidth="1"/>
    <col min="11313" max="11313" width="14.33203125" style="102" customWidth="1"/>
    <col min="11314" max="11314" width="12.33203125" style="102" customWidth="1"/>
    <col min="11315" max="11315" width="13.6640625" style="102" customWidth="1"/>
    <col min="11316" max="11316" width="12.33203125" style="102" customWidth="1"/>
    <col min="11317" max="11317" width="18.33203125" style="102" customWidth="1"/>
    <col min="11318" max="11318" width="30.33203125" style="102" customWidth="1"/>
    <col min="11319" max="11319" width="0" style="102" hidden="1" customWidth="1"/>
    <col min="11320" max="11320" width="5.33203125" style="102" customWidth="1"/>
    <col min="11321" max="11321" width="3" style="102" customWidth="1"/>
    <col min="11322" max="11322" width="6.88671875" style="102" customWidth="1"/>
    <col min="11323" max="11323" width="10.33203125" style="102" customWidth="1"/>
    <col min="11324" max="11324" width="11.5546875" style="102" customWidth="1"/>
    <col min="11325" max="11325" width="13.44140625" style="102" customWidth="1"/>
    <col min="11326" max="11326" width="21.44140625" style="102" customWidth="1"/>
    <col min="11327" max="11528" width="9.109375" style="102"/>
    <col min="11529" max="11529" width="11" style="102" customWidth="1"/>
    <col min="11530" max="11530" width="10.6640625" style="102" customWidth="1"/>
    <col min="11531" max="11531" width="28.5546875" style="102" customWidth="1"/>
    <col min="11532" max="11532" width="12.5546875" style="102" customWidth="1"/>
    <col min="11533" max="11533" width="11.88671875" style="102" customWidth="1"/>
    <col min="11534" max="11534" width="11.33203125" style="102" customWidth="1"/>
    <col min="11535" max="11535" width="16.5546875" style="102" customWidth="1"/>
    <col min="11536" max="11537" width="10.5546875" style="102" customWidth="1"/>
    <col min="11538" max="11538" width="14" style="102" customWidth="1"/>
    <col min="11539" max="11539" width="15.88671875" style="102" customWidth="1"/>
    <col min="11540" max="11540" width="14" style="102" customWidth="1"/>
    <col min="11541" max="11542" width="16.33203125" style="102" customWidth="1"/>
    <col min="11543" max="11543" width="13.44140625" style="102" customWidth="1"/>
    <col min="11544" max="11545" width="12.5546875" style="102" customWidth="1"/>
    <col min="11546" max="11546" width="16.6640625" style="102" customWidth="1"/>
    <col min="11547" max="11547" width="17.109375" style="102" customWidth="1"/>
    <col min="11548" max="11548" width="10" style="102" customWidth="1"/>
    <col min="11549" max="11549" width="12" style="102" customWidth="1"/>
    <col min="11550" max="11550" width="19.6640625" style="102" customWidth="1"/>
    <col min="11551" max="11551" width="16.88671875" style="102" customWidth="1"/>
    <col min="11552" max="11552" width="14.6640625" style="102" customWidth="1"/>
    <col min="11553" max="11553" width="12.109375" style="102" customWidth="1"/>
    <col min="11554" max="11554" width="18.5546875" style="102" customWidth="1"/>
    <col min="11555" max="11555" width="18.109375" style="102" customWidth="1"/>
    <col min="11556" max="11556" width="14.88671875" style="102" customWidth="1"/>
    <col min="11557" max="11557" width="0" style="102" hidden="1" customWidth="1"/>
    <col min="11558" max="11558" width="9.33203125" style="102" customWidth="1"/>
    <col min="11559" max="11561" width="0" style="102" hidden="1" customWidth="1"/>
    <col min="11562" max="11562" width="12.33203125" style="102" customWidth="1"/>
    <col min="11563" max="11563" width="0" style="102" hidden="1" customWidth="1"/>
    <col min="11564" max="11564" width="15.33203125" style="102" customWidth="1"/>
    <col min="11565" max="11565" width="14.109375" style="102" customWidth="1"/>
    <col min="11566" max="11566" width="0" style="102" hidden="1" customWidth="1"/>
    <col min="11567" max="11567" width="14" style="102" customWidth="1"/>
    <col min="11568" max="11568" width="14.6640625" style="102" customWidth="1"/>
    <col min="11569" max="11569" width="14.33203125" style="102" customWidth="1"/>
    <col min="11570" max="11570" width="12.33203125" style="102" customWidth="1"/>
    <col min="11571" max="11571" width="13.6640625" style="102" customWidth="1"/>
    <col min="11572" max="11572" width="12.33203125" style="102" customWidth="1"/>
    <col min="11573" max="11573" width="18.33203125" style="102" customWidth="1"/>
    <col min="11574" max="11574" width="30.33203125" style="102" customWidth="1"/>
    <col min="11575" max="11575" width="0" style="102" hidden="1" customWidth="1"/>
    <col min="11576" max="11576" width="5.33203125" style="102" customWidth="1"/>
    <col min="11577" max="11577" width="3" style="102" customWidth="1"/>
    <col min="11578" max="11578" width="6.88671875" style="102" customWidth="1"/>
    <col min="11579" max="11579" width="10.33203125" style="102" customWidth="1"/>
    <col min="11580" max="11580" width="11.5546875" style="102" customWidth="1"/>
    <col min="11581" max="11581" width="13.44140625" style="102" customWidth="1"/>
    <col min="11582" max="11582" width="21.44140625" style="102" customWidth="1"/>
    <col min="11583" max="11784" width="9.109375" style="102"/>
    <col min="11785" max="11785" width="11" style="102" customWidth="1"/>
    <col min="11786" max="11786" width="10.6640625" style="102" customWidth="1"/>
    <col min="11787" max="11787" width="28.5546875" style="102" customWidth="1"/>
    <col min="11788" max="11788" width="12.5546875" style="102" customWidth="1"/>
    <col min="11789" max="11789" width="11.88671875" style="102" customWidth="1"/>
    <col min="11790" max="11790" width="11.33203125" style="102" customWidth="1"/>
    <col min="11791" max="11791" width="16.5546875" style="102" customWidth="1"/>
    <col min="11792" max="11793" width="10.5546875" style="102" customWidth="1"/>
    <col min="11794" max="11794" width="14" style="102" customWidth="1"/>
    <col min="11795" max="11795" width="15.88671875" style="102" customWidth="1"/>
    <col min="11796" max="11796" width="14" style="102" customWidth="1"/>
    <col min="11797" max="11798" width="16.33203125" style="102" customWidth="1"/>
    <col min="11799" max="11799" width="13.44140625" style="102" customWidth="1"/>
    <col min="11800" max="11801" width="12.5546875" style="102" customWidth="1"/>
    <col min="11802" max="11802" width="16.6640625" style="102" customWidth="1"/>
    <col min="11803" max="11803" width="17.109375" style="102" customWidth="1"/>
    <col min="11804" max="11804" width="10" style="102" customWidth="1"/>
    <col min="11805" max="11805" width="12" style="102" customWidth="1"/>
    <col min="11806" max="11806" width="19.6640625" style="102" customWidth="1"/>
    <col min="11807" max="11807" width="16.88671875" style="102" customWidth="1"/>
    <col min="11808" max="11808" width="14.6640625" style="102" customWidth="1"/>
    <col min="11809" max="11809" width="12.109375" style="102" customWidth="1"/>
    <col min="11810" max="11810" width="18.5546875" style="102" customWidth="1"/>
    <col min="11811" max="11811" width="18.109375" style="102" customWidth="1"/>
    <col min="11812" max="11812" width="14.88671875" style="102" customWidth="1"/>
    <col min="11813" max="11813" width="0" style="102" hidden="1" customWidth="1"/>
    <col min="11814" max="11814" width="9.33203125" style="102" customWidth="1"/>
    <col min="11815" max="11817" width="0" style="102" hidden="1" customWidth="1"/>
    <col min="11818" max="11818" width="12.33203125" style="102" customWidth="1"/>
    <col min="11819" max="11819" width="0" style="102" hidden="1" customWidth="1"/>
    <col min="11820" max="11820" width="15.33203125" style="102" customWidth="1"/>
    <col min="11821" max="11821" width="14.109375" style="102" customWidth="1"/>
    <col min="11822" max="11822" width="0" style="102" hidden="1" customWidth="1"/>
    <col min="11823" max="11823" width="14" style="102" customWidth="1"/>
    <col min="11824" max="11824" width="14.6640625" style="102" customWidth="1"/>
    <col min="11825" max="11825" width="14.33203125" style="102" customWidth="1"/>
    <col min="11826" max="11826" width="12.33203125" style="102" customWidth="1"/>
    <col min="11827" max="11827" width="13.6640625" style="102" customWidth="1"/>
    <col min="11828" max="11828" width="12.33203125" style="102" customWidth="1"/>
    <col min="11829" max="11829" width="18.33203125" style="102" customWidth="1"/>
    <col min="11830" max="11830" width="30.33203125" style="102" customWidth="1"/>
    <col min="11831" max="11831" width="0" style="102" hidden="1" customWidth="1"/>
    <col min="11832" max="11832" width="5.33203125" style="102" customWidth="1"/>
    <col min="11833" max="11833" width="3" style="102" customWidth="1"/>
    <col min="11834" max="11834" width="6.88671875" style="102" customWidth="1"/>
    <col min="11835" max="11835" width="10.33203125" style="102" customWidth="1"/>
    <col min="11836" max="11836" width="11.5546875" style="102" customWidth="1"/>
    <col min="11837" max="11837" width="13.44140625" style="102" customWidth="1"/>
    <col min="11838" max="11838" width="21.44140625" style="102" customWidth="1"/>
    <col min="11839" max="12040" width="9.109375" style="102"/>
    <col min="12041" max="12041" width="11" style="102" customWidth="1"/>
    <col min="12042" max="12042" width="10.6640625" style="102" customWidth="1"/>
    <col min="12043" max="12043" width="28.5546875" style="102" customWidth="1"/>
    <col min="12044" max="12044" width="12.5546875" style="102" customWidth="1"/>
    <col min="12045" max="12045" width="11.88671875" style="102" customWidth="1"/>
    <col min="12046" max="12046" width="11.33203125" style="102" customWidth="1"/>
    <col min="12047" max="12047" width="16.5546875" style="102" customWidth="1"/>
    <col min="12048" max="12049" width="10.5546875" style="102" customWidth="1"/>
    <col min="12050" max="12050" width="14" style="102" customWidth="1"/>
    <col min="12051" max="12051" width="15.88671875" style="102" customWidth="1"/>
    <col min="12052" max="12052" width="14" style="102" customWidth="1"/>
    <col min="12053" max="12054" width="16.33203125" style="102" customWidth="1"/>
    <col min="12055" max="12055" width="13.44140625" style="102" customWidth="1"/>
    <col min="12056" max="12057" width="12.5546875" style="102" customWidth="1"/>
    <col min="12058" max="12058" width="16.6640625" style="102" customWidth="1"/>
    <col min="12059" max="12059" width="17.109375" style="102" customWidth="1"/>
    <col min="12060" max="12060" width="10" style="102" customWidth="1"/>
    <col min="12061" max="12061" width="12" style="102" customWidth="1"/>
    <col min="12062" max="12062" width="19.6640625" style="102" customWidth="1"/>
    <col min="12063" max="12063" width="16.88671875" style="102" customWidth="1"/>
    <col min="12064" max="12064" width="14.6640625" style="102" customWidth="1"/>
    <col min="12065" max="12065" width="12.109375" style="102" customWidth="1"/>
    <col min="12066" max="12066" width="18.5546875" style="102" customWidth="1"/>
    <col min="12067" max="12067" width="18.109375" style="102" customWidth="1"/>
    <col min="12068" max="12068" width="14.88671875" style="102" customWidth="1"/>
    <col min="12069" max="12069" width="0" style="102" hidden="1" customWidth="1"/>
    <col min="12070" max="12070" width="9.33203125" style="102" customWidth="1"/>
    <col min="12071" max="12073" width="0" style="102" hidden="1" customWidth="1"/>
    <col min="12074" max="12074" width="12.33203125" style="102" customWidth="1"/>
    <col min="12075" max="12075" width="0" style="102" hidden="1" customWidth="1"/>
    <col min="12076" max="12076" width="15.33203125" style="102" customWidth="1"/>
    <col min="12077" max="12077" width="14.109375" style="102" customWidth="1"/>
    <col min="12078" max="12078" width="0" style="102" hidden="1" customWidth="1"/>
    <col min="12079" max="12079" width="14" style="102" customWidth="1"/>
    <col min="12080" max="12080" width="14.6640625" style="102" customWidth="1"/>
    <col min="12081" max="12081" width="14.33203125" style="102" customWidth="1"/>
    <col min="12082" max="12082" width="12.33203125" style="102" customWidth="1"/>
    <col min="12083" max="12083" width="13.6640625" style="102" customWidth="1"/>
    <col min="12084" max="12084" width="12.33203125" style="102" customWidth="1"/>
    <col min="12085" max="12085" width="18.33203125" style="102" customWidth="1"/>
    <col min="12086" max="12086" width="30.33203125" style="102" customWidth="1"/>
    <col min="12087" max="12087" width="0" style="102" hidden="1" customWidth="1"/>
    <col min="12088" max="12088" width="5.33203125" style="102" customWidth="1"/>
    <col min="12089" max="12089" width="3" style="102" customWidth="1"/>
    <col min="12090" max="12090" width="6.88671875" style="102" customWidth="1"/>
    <col min="12091" max="12091" width="10.33203125" style="102" customWidth="1"/>
    <col min="12092" max="12092" width="11.5546875" style="102" customWidth="1"/>
    <col min="12093" max="12093" width="13.44140625" style="102" customWidth="1"/>
    <col min="12094" max="12094" width="21.44140625" style="102" customWidth="1"/>
    <col min="12095" max="12296" width="9.109375" style="102"/>
    <col min="12297" max="12297" width="11" style="102" customWidth="1"/>
    <col min="12298" max="12298" width="10.6640625" style="102" customWidth="1"/>
    <col min="12299" max="12299" width="28.5546875" style="102" customWidth="1"/>
    <col min="12300" max="12300" width="12.5546875" style="102" customWidth="1"/>
    <col min="12301" max="12301" width="11.88671875" style="102" customWidth="1"/>
    <col min="12302" max="12302" width="11.33203125" style="102" customWidth="1"/>
    <col min="12303" max="12303" width="16.5546875" style="102" customWidth="1"/>
    <col min="12304" max="12305" width="10.5546875" style="102" customWidth="1"/>
    <col min="12306" max="12306" width="14" style="102" customWidth="1"/>
    <col min="12307" max="12307" width="15.88671875" style="102" customWidth="1"/>
    <col min="12308" max="12308" width="14" style="102" customWidth="1"/>
    <col min="12309" max="12310" width="16.33203125" style="102" customWidth="1"/>
    <col min="12311" max="12311" width="13.44140625" style="102" customWidth="1"/>
    <col min="12312" max="12313" width="12.5546875" style="102" customWidth="1"/>
    <col min="12314" max="12314" width="16.6640625" style="102" customWidth="1"/>
    <col min="12315" max="12315" width="17.109375" style="102" customWidth="1"/>
    <col min="12316" max="12316" width="10" style="102" customWidth="1"/>
    <col min="12317" max="12317" width="12" style="102" customWidth="1"/>
    <col min="12318" max="12318" width="19.6640625" style="102" customWidth="1"/>
    <col min="12319" max="12319" width="16.88671875" style="102" customWidth="1"/>
    <col min="12320" max="12320" width="14.6640625" style="102" customWidth="1"/>
    <col min="12321" max="12321" width="12.109375" style="102" customWidth="1"/>
    <col min="12322" max="12322" width="18.5546875" style="102" customWidth="1"/>
    <col min="12323" max="12323" width="18.109375" style="102" customWidth="1"/>
    <col min="12324" max="12324" width="14.88671875" style="102" customWidth="1"/>
    <col min="12325" max="12325" width="0" style="102" hidden="1" customWidth="1"/>
    <col min="12326" max="12326" width="9.33203125" style="102" customWidth="1"/>
    <col min="12327" max="12329" width="0" style="102" hidden="1" customWidth="1"/>
    <col min="12330" max="12330" width="12.33203125" style="102" customWidth="1"/>
    <col min="12331" max="12331" width="0" style="102" hidden="1" customWidth="1"/>
    <col min="12332" max="12332" width="15.33203125" style="102" customWidth="1"/>
    <col min="12333" max="12333" width="14.109375" style="102" customWidth="1"/>
    <col min="12334" max="12334" width="0" style="102" hidden="1" customWidth="1"/>
    <col min="12335" max="12335" width="14" style="102" customWidth="1"/>
    <col min="12336" max="12336" width="14.6640625" style="102" customWidth="1"/>
    <col min="12337" max="12337" width="14.33203125" style="102" customWidth="1"/>
    <col min="12338" max="12338" width="12.33203125" style="102" customWidth="1"/>
    <col min="12339" max="12339" width="13.6640625" style="102" customWidth="1"/>
    <col min="12340" max="12340" width="12.33203125" style="102" customWidth="1"/>
    <col min="12341" max="12341" width="18.33203125" style="102" customWidth="1"/>
    <col min="12342" max="12342" width="30.33203125" style="102" customWidth="1"/>
    <col min="12343" max="12343" width="0" style="102" hidden="1" customWidth="1"/>
    <col min="12344" max="12344" width="5.33203125" style="102" customWidth="1"/>
    <col min="12345" max="12345" width="3" style="102" customWidth="1"/>
    <col min="12346" max="12346" width="6.88671875" style="102" customWidth="1"/>
    <col min="12347" max="12347" width="10.33203125" style="102" customWidth="1"/>
    <col min="12348" max="12348" width="11.5546875" style="102" customWidth="1"/>
    <col min="12349" max="12349" width="13.44140625" style="102" customWidth="1"/>
    <col min="12350" max="12350" width="21.44140625" style="102" customWidth="1"/>
    <col min="12351" max="12552" width="9.109375" style="102"/>
    <col min="12553" max="12553" width="11" style="102" customWidth="1"/>
    <col min="12554" max="12554" width="10.6640625" style="102" customWidth="1"/>
    <col min="12555" max="12555" width="28.5546875" style="102" customWidth="1"/>
    <col min="12556" max="12556" width="12.5546875" style="102" customWidth="1"/>
    <col min="12557" max="12557" width="11.88671875" style="102" customWidth="1"/>
    <col min="12558" max="12558" width="11.33203125" style="102" customWidth="1"/>
    <col min="12559" max="12559" width="16.5546875" style="102" customWidth="1"/>
    <col min="12560" max="12561" width="10.5546875" style="102" customWidth="1"/>
    <col min="12562" max="12562" width="14" style="102" customWidth="1"/>
    <col min="12563" max="12563" width="15.88671875" style="102" customWidth="1"/>
    <col min="12564" max="12564" width="14" style="102" customWidth="1"/>
    <col min="12565" max="12566" width="16.33203125" style="102" customWidth="1"/>
    <col min="12567" max="12567" width="13.44140625" style="102" customWidth="1"/>
    <col min="12568" max="12569" width="12.5546875" style="102" customWidth="1"/>
    <col min="12570" max="12570" width="16.6640625" style="102" customWidth="1"/>
    <col min="12571" max="12571" width="17.109375" style="102" customWidth="1"/>
    <col min="12572" max="12572" width="10" style="102" customWidth="1"/>
    <col min="12573" max="12573" width="12" style="102" customWidth="1"/>
    <col min="12574" max="12574" width="19.6640625" style="102" customWidth="1"/>
    <col min="12575" max="12575" width="16.88671875" style="102" customWidth="1"/>
    <col min="12576" max="12576" width="14.6640625" style="102" customWidth="1"/>
    <col min="12577" max="12577" width="12.109375" style="102" customWidth="1"/>
    <col min="12578" max="12578" width="18.5546875" style="102" customWidth="1"/>
    <col min="12579" max="12579" width="18.109375" style="102" customWidth="1"/>
    <col min="12580" max="12580" width="14.88671875" style="102" customWidth="1"/>
    <col min="12581" max="12581" width="0" style="102" hidden="1" customWidth="1"/>
    <col min="12582" max="12582" width="9.33203125" style="102" customWidth="1"/>
    <col min="12583" max="12585" width="0" style="102" hidden="1" customWidth="1"/>
    <col min="12586" max="12586" width="12.33203125" style="102" customWidth="1"/>
    <col min="12587" max="12587" width="0" style="102" hidden="1" customWidth="1"/>
    <col min="12588" max="12588" width="15.33203125" style="102" customWidth="1"/>
    <col min="12589" max="12589" width="14.109375" style="102" customWidth="1"/>
    <col min="12590" max="12590" width="0" style="102" hidden="1" customWidth="1"/>
    <col min="12591" max="12591" width="14" style="102" customWidth="1"/>
    <col min="12592" max="12592" width="14.6640625" style="102" customWidth="1"/>
    <col min="12593" max="12593" width="14.33203125" style="102" customWidth="1"/>
    <col min="12594" max="12594" width="12.33203125" style="102" customWidth="1"/>
    <col min="12595" max="12595" width="13.6640625" style="102" customWidth="1"/>
    <col min="12596" max="12596" width="12.33203125" style="102" customWidth="1"/>
    <col min="12597" max="12597" width="18.33203125" style="102" customWidth="1"/>
    <col min="12598" max="12598" width="30.33203125" style="102" customWidth="1"/>
    <col min="12599" max="12599" width="0" style="102" hidden="1" customWidth="1"/>
    <col min="12600" max="12600" width="5.33203125" style="102" customWidth="1"/>
    <col min="12601" max="12601" width="3" style="102" customWidth="1"/>
    <col min="12602" max="12602" width="6.88671875" style="102" customWidth="1"/>
    <col min="12603" max="12603" width="10.33203125" style="102" customWidth="1"/>
    <col min="12604" max="12604" width="11.5546875" style="102" customWidth="1"/>
    <col min="12605" max="12605" width="13.44140625" style="102" customWidth="1"/>
    <col min="12606" max="12606" width="21.44140625" style="102" customWidth="1"/>
    <col min="12607" max="12808" width="9.109375" style="102"/>
    <col min="12809" max="12809" width="11" style="102" customWidth="1"/>
    <col min="12810" max="12810" width="10.6640625" style="102" customWidth="1"/>
    <col min="12811" max="12811" width="28.5546875" style="102" customWidth="1"/>
    <col min="12812" max="12812" width="12.5546875" style="102" customWidth="1"/>
    <col min="12813" max="12813" width="11.88671875" style="102" customWidth="1"/>
    <col min="12814" max="12814" width="11.33203125" style="102" customWidth="1"/>
    <col min="12815" max="12815" width="16.5546875" style="102" customWidth="1"/>
    <col min="12816" max="12817" width="10.5546875" style="102" customWidth="1"/>
    <col min="12818" max="12818" width="14" style="102" customWidth="1"/>
    <col min="12819" max="12819" width="15.88671875" style="102" customWidth="1"/>
    <col min="12820" max="12820" width="14" style="102" customWidth="1"/>
    <col min="12821" max="12822" width="16.33203125" style="102" customWidth="1"/>
    <col min="12823" max="12823" width="13.44140625" style="102" customWidth="1"/>
    <col min="12824" max="12825" width="12.5546875" style="102" customWidth="1"/>
    <col min="12826" max="12826" width="16.6640625" style="102" customWidth="1"/>
    <col min="12827" max="12827" width="17.109375" style="102" customWidth="1"/>
    <col min="12828" max="12828" width="10" style="102" customWidth="1"/>
    <col min="12829" max="12829" width="12" style="102" customWidth="1"/>
    <col min="12830" max="12830" width="19.6640625" style="102" customWidth="1"/>
    <col min="12831" max="12831" width="16.88671875" style="102" customWidth="1"/>
    <col min="12832" max="12832" width="14.6640625" style="102" customWidth="1"/>
    <col min="12833" max="12833" width="12.109375" style="102" customWidth="1"/>
    <col min="12834" max="12834" width="18.5546875" style="102" customWidth="1"/>
    <col min="12835" max="12835" width="18.109375" style="102" customWidth="1"/>
    <col min="12836" max="12836" width="14.88671875" style="102" customWidth="1"/>
    <col min="12837" max="12837" width="0" style="102" hidden="1" customWidth="1"/>
    <col min="12838" max="12838" width="9.33203125" style="102" customWidth="1"/>
    <col min="12839" max="12841" width="0" style="102" hidden="1" customWidth="1"/>
    <col min="12842" max="12842" width="12.33203125" style="102" customWidth="1"/>
    <col min="12843" max="12843" width="0" style="102" hidden="1" customWidth="1"/>
    <col min="12844" max="12844" width="15.33203125" style="102" customWidth="1"/>
    <col min="12845" max="12845" width="14.109375" style="102" customWidth="1"/>
    <col min="12846" max="12846" width="0" style="102" hidden="1" customWidth="1"/>
    <col min="12847" max="12847" width="14" style="102" customWidth="1"/>
    <col min="12848" max="12848" width="14.6640625" style="102" customWidth="1"/>
    <col min="12849" max="12849" width="14.33203125" style="102" customWidth="1"/>
    <col min="12850" max="12850" width="12.33203125" style="102" customWidth="1"/>
    <col min="12851" max="12851" width="13.6640625" style="102" customWidth="1"/>
    <col min="12852" max="12852" width="12.33203125" style="102" customWidth="1"/>
    <col min="12853" max="12853" width="18.33203125" style="102" customWidth="1"/>
    <col min="12854" max="12854" width="30.33203125" style="102" customWidth="1"/>
    <col min="12855" max="12855" width="0" style="102" hidden="1" customWidth="1"/>
    <col min="12856" max="12856" width="5.33203125" style="102" customWidth="1"/>
    <col min="12857" max="12857" width="3" style="102" customWidth="1"/>
    <col min="12858" max="12858" width="6.88671875" style="102" customWidth="1"/>
    <col min="12859" max="12859" width="10.33203125" style="102" customWidth="1"/>
    <col min="12860" max="12860" width="11.5546875" style="102" customWidth="1"/>
    <col min="12861" max="12861" width="13.44140625" style="102" customWidth="1"/>
    <col min="12862" max="12862" width="21.44140625" style="102" customWidth="1"/>
    <col min="12863" max="13064" width="9.109375" style="102"/>
    <col min="13065" max="13065" width="11" style="102" customWidth="1"/>
    <col min="13066" max="13066" width="10.6640625" style="102" customWidth="1"/>
    <col min="13067" max="13067" width="28.5546875" style="102" customWidth="1"/>
    <col min="13068" max="13068" width="12.5546875" style="102" customWidth="1"/>
    <col min="13069" max="13069" width="11.88671875" style="102" customWidth="1"/>
    <col min="13070" max="13070" width="11.33203125" style="102" customWidth="1"/>
    <col min="13071" max="13071" width="16.5546875" style="102" customWidth="1"/>
    <col min="13072" max="13073" width="10.5546875" style="102" customWidth="1"/>
    <col min="13074" max="13074" width="14" style="102" customWidth="1"/>
    <col min="13075" max="13075" width="15.88671875" style="102" customWidth="1"/>
    <col min="13076" max="13076" width="14" style="102" customWidth="1"/>
    <col min="13077" max="13078" width="16.33203125" style="102" customWidth="1"/>
    <col min="13079" max="13079" width="13.44140625" style="102" customWidth="1"/>
    <col min="13080" max="13081" width="12.5546875" style="102" customWidth="1"/>
    <col min="13082" max="13082" width="16.6640625" style="102" customWidth="1"/>
    <col min="13083" max="13083" width="17.109375" style="102" customWidth="1"/>
    <col min="13084" max="13084" width="10" style="102" customWidth="1"/>
    <col min="13085" max="13085" width="12" style="102" customWidth="1"/>
    <col min="13086" max="13086" width="19.6640625" style="102" customWidth="1"/>
    <col min="13087" max="13087" width="16.88671875" style="102" customWidth="1"/>
    <col min="13088" max="13088" width="14.6640625" style="102" customWidth="1"/>
    <col min="13089" max="13089" width="12.109375" style="102" customWidth="1"/>
    <col min="13090" max="13090" width="18.5546875" style="102" customWidth="1"/>
    <col min="13091" max="13091" width="18.109375" style="102" customWidth="1"/>
    <col min="13092" max="13092" width="14.88671875" style="102" customWidth="1"/>
    <col min="13093" max="13093" width="0" style="102" hidden="1" customWidth="1"/>
    <col min="13094" max="13094" width="9.33203125" style="102" customWidth="1"/>
    <col min="13095" max="13097" width="0" style="102" hidden="1" customWidth="1"/>
    <col min="13098" max="13098" width="12.33203125" style="102" customWidth="1"/>
    <col min="13099" max="13099" width="0" style="102" hidden="1" customWidth="1"/>
    <col min="13100" max="13100" width="15.33203125" style="102" customWidth="1"/>
    <col min="13101" max="13101" width="14.109375" style="102" customWidth="1"/>
    <col min="13102" max="13102" width="0" style="102" hidden="1" customWidth="1"/>
    <col min="13103" max="13103" width="14" style="102" customWidth="1"/>
    <col min="13104" max="13104" width="14.6640625" style="102" customWidth="1"/>
    <col min="13105" max="13105" width="14.33203125" style="102" customWidth="1"/>
    <col min="13106" max="13106" width="12.33203125" style="102" customWidth="1"/>
    <col min="13107" max="13107" width="13.6640625" style="102" customWidth="1"/>
    <col min="13108" max="13108" width="12.33203125" style="102" customWidth="1"/>
    <col min="13109" max="13109" width="18.33203125" style="102" customWidth="1"/>
    <col min="13110" max="13110" width="30.33203125" style="102" customWidth="1"/>
    <col min="13111" max="13111" width="0" style="102" hidden="1" customWidth="1"/>
    <col min="13112" max="13112" width="5.33203125" style="102" customWidth="1"/>
    <col min="13113" max="13113" width="3" style="102" customWidth="1"/>
    <col min="13114" max="13114" width="6.88671875" style="102" customWidth="1"/>
    <col min="13115" max="13115" width="10.33203125" style="102" customWidth="1"/>
    <col min="13116" max="13116" width="11.5546875" style="102" customWidth="1"/>
    <col min="13117" max="13117" width="13.44140625" style="102" customWidth="1"/>
    <col min="13118" max="13118" width="21.44140625" style="102" customWidth="1"/>
    <col min="13119" max="13320" width="9.109375" style="102"/>
    <col min="13321" max="13321" width="11" style="102" customWidth="1"/>
    <col min="13322" max="13322" width="10.6640625" style="102" customWidth="1"/>
    <col min="13323" max="13323" width="28.5546875" style="102" customWidth="1"/>
    <col min="13324" max="13324" width="12.5546875" style="102" customWidth="1"/>
    <col min="13325" max="13325" width="11.88671875" style="102" customWidth="1"/>
    <col min="13326" max="13326" width="11.33203125" style="102" customWidth="1"/>
    <col min="13327" max="13327" width="16.5546875" style="102" customWidth="1"/>
    <col min="13328" max="13329" width="10.5546875" style="102" customWidth="1"/>
    <col min="13330" max="13330" width="14" style="102" customWidth="1"/>
    <col min="13331" max="13331" width="15.88671875" style="102" customWidth="1"/>
    <col min="13332" max="13332" width="14" style="102" customWidth="1"/>
    <col min="13333" max="13334" width="16.33203125" style="102" customWidth="1"/>
    <col min="13335" max="13335" width="13.44140625" style="102" customWidth="1"/>
    <col min="13336" max="13337" width="12.5546875" style="102" customWidth="1"/>
    <col min="13338" max="13338" width="16.6640625" style="102" customWidth="1"/>
    <col min="13339" max="13339" width="17.109375" style="102" customWidth="1"/>
    <col min="13340" max="13340" width="10" style="102" customWidth="1"/>
    <col min="13341" max="13341" width="12" style="102" customWidth="1"/>
    <col min="13342" max="13342" width="19.6640625" style="102" customWidth="1"/>
    <col min="13343" max="13343" width="16.88671875" style="102" customWidth="1"/>
    <col min="13344" max="13344" width="14.6640625" style="102" customWidth="1"/>
    <col min="13345" max="13345" width="12.109375" style="102" customWidth="1"/>
    <col min="13346" max="13346" width="18.5546875" style="102" customWidth="1"/>
    <col min="13347" max="13347" width="18.109375" style="102" customWidth="1"/>
    <col min="13348" max="13348" width="14.88671875" style="102" customWidth="1"/>
    <col min="13349" max="13349" width="0" style="102" hidden="1" customWidth="1"/>
    <col min="13350" max="13350" width="9.33203125" style="102" customWidth="1"/>
    <col min="13351" max="13353" width="0" style="102" hidden="1" customWidth="1"/>
    <col min="13354" max="13354" width="12.33203125" style="102" customWidth="1"/>
    <col min="13355" max="13355" width="0" style="102" hidden="1" customWidth="1"/>
    <col min="13356" max="13356" width="15.33203125" style="102" customWidth="1"/>
    <col min="13357" max="13357" width="14.109375" style="102" customWidth="1"/>
    <col min="13358" max="13358" width="0" style="102" hidden="1" customWidth="1"/>
    <col min="13359" max="13359" width="14" style="102" customWidth="1"/>
    <col min="13360" max="13360" width="14.6640625" style="102" customWidth="1"/>
    <col min="13361" max="13361" width="14.33203125" style="102" customWidth="1"/>
    <col min="13362" max="13362" width="12.33203125" style="102" customWidth="1"/>
    <col min="13363" max="13363" width="13.6640625" style="102" customWidth="1"/>
    <col min="13364" max="13364" width="12.33203125" style="102" customWidth="1"/>
    <col min="13365" max="13365" width="18.33203125" style="102" customWidth="1"/>
    <col min="13366" max="13366" width="30.33203125" style="102" customWidth="1"/>
    <col min="13367" max="13367" width="0" style="102" hidden="1" customWidth="1"/>
    <col min="13368" max="13368" width="5.33203125" style="102" customWidth="1"/>
    <col min="13369" max="13369" width="3" style="102" customWidth="1"/>
    <col min="13370" max="13370" width="6.88671875" style="102" customWidth="1"/>
    <col min="13371" max="13371" width="10.33203125" style="102" customWidth="1"/>
    <col min="13372" max="13372" width="11.5546875" style="102" customWidth="1"/>
    <col min="13373" max="13373" width="13.44140625" style="102" customWidth="1"/>
    <col min="13374" max="13374" width="21.44140625" style="102" customWidth="1"/>
    <col min="13375" max="13576" width="9.109375" style="102"/>
    <col min="13577" max="13577" width="11" style="102" customWidth="1"/>
    <col min="13578" max="13578" width="10.6640625" style="102" customWidth="1"/>
    <col min="13579" max="13579" width="28.5546875" style="102" customWidth="1"/>
    <col min="13580" max="13580" width="12.5546875" style="102" customWidth="1"/>
    <col min="13581" max="13581" width="11.88671875" style="102" customWidth="1"/>
    <col min="13582" max="13582" width="11.33203125" style="102" customWidth="1"/>
    <col min="13583" max="13583" width="16.5546875" style="102" customWidth="1"/>
    <col min="13584" max="13585" width="10.5546875" style="102" customWidth="1"/>
    <col min="13586" max="13586" width="14" style="102" customWidth="1"/>
    <col min="13587" max="13587" width="15.88671875" style="102" customWidth="1"/>
    <col min="13588" max="13588" width="14" style="102" customWidth="1"/>
    <col min="13589" max="13590" width="16.33203125" style="102" customWidth="1"/>
    <col min="13591" max="13591" width="13.44140625" style="102" customWidth="1"/>
    <col min="13592" max="13593" width="12.5546875" style="102" customWidth="1"/>
    <col min="13594" max="13594" width="16.6640625" style="102" customWidth="1"/>
    <col min="13595" max="13595" width="17.109375" style="102" customWidth="1"/>
    <col min="13596" max="13596" width="10" style="102" customWidth="1"/>
    <col min="13597" max="13597" width="12" style="102" customWidth="1"/>
    <col min="13598" max="13598" width="19.6640625" style="102" customWidth="1"/>
    <col min="13599" max="13599" width="16.88671875" style="102" customWidth="1"/>
    <col min="13600" max="13600" width="14.6640625" style="102" customWidth="1"/>
    <col min="13601" max="13601" width="12.109375" style="102" customWidth="1"/>
    <col min="13602" max="13602" width="18.5546875" style="102" customWidth="1"/>
    <col min="13603" max="13603" width="18.109375" style="102" customWidth="1"/>
    <col min="13604" max="13604" width="14.88671875" style="102" customWidth="1"/>
    <col min="13605" max="13605" width="0" style="102" hidden="1" customWidth="1"/>
    <col min="13606" max="13606" width="9.33203125" style="102" customWidth="1"/>
    <col min="13607" max="13609" width="0" style="102" hidden="1" customWidth="1"/>
    <col min="13610" max="13610" width="12.33203125" style="102" customWidth="1"/>
    <col min="13611" max="13611" width="0" style="102" hidden="1" customWidth="1"/>
    <col min="13612" max="13612" width="15.33203125" style="102" customWidth="1"/>
    <col min="13613" max="13613" width="14.109375" style="102" customWidth="1"/>
    <col min="13614" max="13614" width="0" style="102" hidden="1" customWidth="1"/>
    <col min="13615" max="13615" width="14" style="102" customWidth="1"/>
    <col min="13616" max="13616" width="14.6640625" style="102" customWidth="1"/>
    <col min="13617" max="13617" width="14.33203125" style="102" customWidth="1"/>
    <col min="13618" max="13618" width="12.33203125" style="102" customWidth="1"/>
    <col min="13619" max="13619" width="13.6640625" style="102" customWidth="1"/>
    <col min="13620" max="13620" width="12.33203125" style="102" customWidth="1"/>
    <col min="13621" max="13621" width="18.33203125" style="102" customWidth="1"/>
    <col min="13622" max="13622" width="30.33203125" style="102" customWidth="1"/>
    <col min="13623" max="13623" width="0" style="102" hidden="1" customWidth="1"/>
    <col min="13624" max="13624" width="5.33203125" style="102" customWidth="1"/>
    <col min="13625" max="13625" width="3" style="102" customWidth="1"/>
    <col min="13626" max="13626" width="6.88671875" style="102" customWidth="1"/>
    <col min="13627" max="13627" width="10.33203125" style="102" customWidth="1"/>
    <col min="13628" max="13628" width="11.5546875" style="102" customWidth="1"/>
    <col min="13629" max="13629" width="13.44140625" style="102" customWidth="1"/>
    <col min="13630" max="13630" width="21.44140625" style="102" customWidth="1"/>
    <col min="13631" max="13832" width="9.109375" style="102"/>
    <col min="13833" max="13833" width="11" style="102" customWidth="1"/>
    <col min="13834" max="13834" width="10.6640625" style="102" customWidth="1"/>
    <col min="13835" max="13835" width="28.5546875" style="102" customWidth="1"/>
    <col min="13836" max="13836" width="12.5546875" style="102" customWidth="1"/>
    <col min="13837" max="13837" width="11.88671875" style="102" customWidth="1"/>
    <col min="13838" max="13838" width="11.33203125" style="102" customWidth="1"/>
    <col min="13839" max="13839" width="16.5546875" style="102" customWidth="1"/>
    <col min="13840" max="13841" width="10.5546875" style="102" customWidth="1"/>
    <col min="13842" max="13842" width="14" style="102" customWidth="1"/>
    <col min="13843" max="13843" width="15.88671875" style="102" customWidth="1"/>
    <col min="13844" max="13844" width="14" style="102" customWidth="1"/>
    <col min="13845" max="13846" width="16.33203125" style="102" customWidth="1"/>
    <col min="13847" max="13847" width="13.44140625" style="102" customWidth="1"/>
    <col min="13848" max="13849" width="12.5546875" style="102" customWidth="1"/>
    <col min="13850" max="13850" width="16.6640625" style="102" customWidth="1"/>
    <col min="13851" max="13851" width="17.109375" style="102" customWidth="1"/>
    <col min="13852" max="13852" width="10" style="102" customWidth="1"/>
    <col min="13853" max="13853" width="12" style="102" customWidth="1"/>
    <col min="13854" max="13854" width="19.6640625" style="102" customWidth="1"/>
    <col min="13855" max="13855" width="16.88671875" style="102" customWidth="1"/>
    <col min="13856" max="13856" width="14.6640625" style="102" customWidth="1"/>
    <col min="13857" max="13857" width="12.109375" style="102" customWidth="1"/>
    <col min="13858" max="13858" width="18.5546875" style="102" customWidth="1"/>
    <col min="13859" max="13859" width="18.109375" style="102" customWidth="1"/>
    <col min="13860" max="13860" width="14.88671875" style="102" customWidth="1"/>
    <col min="13861" max="13861" width="0" style="102" hidden="1" customWidth="1"/>
    <col min="13862" max="13862" width="9.33203125" style="102" customWidth="1"/>
    <col min="13863" max="13865" width="0" style="102" hidden="1" customWidth="1"/>
    <col min="13866" max="13866" width="12.33203125" style="102" customWidth="1"/>
    <col min="13867" max="13867" width="0" style="102" hidden="1" customWidth="1"/>
    <col min="13868" max="13868" width="15.33203125" style="102" customWidth="1"/>
    <col min="13869" max="13869" width="14.109375" style="102" customWidth="1"/>
    <col min="13870" max="13870" width="0" style="102" hidden="1" customWidth="1"/>
    <col min="13871" max="13871" width="14" style="102" customWidth="1"/>
    <col min="13872" max="13872" width="14.6640625" style="102" customWidth="1"/>
    <col min="13873" max="13873" width="14.33203125" style="102" customWidth="1"/>
    <col min="13874" max="13874" width="12.33203125" style="102" customWidth="1"/>
    <col min="13875" max="13875" width="13.6640625" style="102" customWidth="1"/>
    <col min="13876" max="13876" width="12.33203125" style="102" customWidth="1"/>
    <col min="13877" max="13877" width="18.33203125" style="102" customWidth="1"/>
    <col min="13878" max="13878" width="30.33203125" style="102" customWidth="1"/>
    <col min="13879" max="13879" width="0" style="102" hidden="1" customWidth="1"/>
    <col min="13880" max="13880" width="5.33203125" style="102" customWidth="1"/>
    <col min="13881" max="13881" width="3" style="102" customWidth="1"/>
    <col min="13882" max="13882" width="6.88671875" style="102" customWidth="1"/>
    <col min="13883" max="13883" width="10.33203125" style="102" customWidth="1"/>
    <col min="13884" max="13884" width="11.5546875" style="102" customWidth="1"/>
    <col min="13885" max="13885" width="13.44140625" style="102" customWidth="1"/>
    <col min="13886" max="13886" width="21.44140625" style="102" customWidth="1"/>
    <col min="13887" max="14088" width="9.109375" style="102"/>
    <col min="14089" max="14089" width="11" style="102" customWidth="1"/>
    <col min="14090" max="14090" width="10.6640625" style="102" customWidth="1"/>
    <col min="14091" max="14091" width="28.5546875" style="102" customWidth="1"/>
    <col min="14092" max="14092" width="12.5546875" style="102" customWidth="1"/>
    <col min="14093" max="14093" width="11.88671875" style="102" customWidth="1"/>
    <col min="14094" max="14094" width="11.33203125" style="102" customWidth="1"/>
    <col min="14095" max="14095" width="16.5546875" style="102" customWidth="1"/>
    <col min="14096" max="14097" width="10.5546875" style="102" customWidth="1"/>
    <col min="14098" max="14098" width="14" style="102" customWidth="1"/>
    <col min="14099" max="14099" width="15.88671875" style="102" customWidth="1"/>
    <col min="14100" max="14100" width="14" style="102" customWidth="1"/>
    <col min="14101" max="14102" width="16.33203125" style="102" customWidth="1"/>
    <col min="14103" max="14103" width="13.44140625" style="102" customWidth="1"/>
    <col min="14104" max="14105" width="12.5546875" style="102" customWidth="1"/>
    <col min="14106" max="14106" width="16.6640625" style="102" customWidth="1"/>
    <col min="14107" max="14107" width="17.109375" style="102" customWidth="1"/>
    <col min="14108" max="14108" width="10" style="102" customWidth="1"/>
    <col min="14109" max="14109" width="12" style="102" customWidth="1"/>
    <col min="14110" max="14110" width="19.6640625" style="102" customWidth="1"/>
    <col min="14111" max="14111" width="16.88671875" style="102" customWidth="1"/>
    <col min="14112" max="14112" width="14.6640625" style="102" customWidth="1"/>
    <col min="14113" max="14113" width="12.109375" style="102" customWidth="1"/>
    <col min="14114" max="14114" width="18.5546875" style="102" customWidth="1"/>
    <col min="14115" max="14115" width="18.109375" style="102" customWidth="1"/>
    <col min="14116" max="14116" width="14.88671875" style="102" customWidth="1"/>
    <col min="14117" max="14117" width="0" style="102" hidden="1" customWidth="1"/>
    <col min="14118" max="14118" width="9.33203125" style="102" customWidth="1"/>
    <col min="14119" max="14121" width="0" style="102" hidden="1" customWidth="1"/>
    <col min="14122" max="14122" width="12.33203125" style="102" customWidth="1"/>
    <col min="14123" max="14123" width="0" style="102" hidden="1" customWidth="1"/>
    <col min="14124" max="14124" width="15.33203125" style="102" customWidth="1"/>
    <col min="14125" max="14125" width="14.109375" style="102" customWidth="1"/>
    <col min="14126" max="14126" width="0" style="102" hidden="1" customWidth="1"/>
    <col min="14127" max="14127" width="14" style="102" customWidth="1"/>
    <col min="14128" max="14128" width="14.6640625" style="102" customWidth="1"/>
    <col min="14129" max="14129" width="14.33203125" style="102" customWidth="1"/>
    <col min="14130" max="14130" width="12.33203125" style="102" customWidth="1"/>
    <col min="14131" max="14131" width="13.6640625" style="102" customWidth="1"/>
    <col min="14132" max="14132" width="12.33203125" style="102" customWidth="1"/>
    <col min="14133" max="14133" width="18.33203125" style="102" customWidth="1"/>
    <col min="14134" max="14134" width="30.33203125" style="102" customWidth="1"/>
    <col min="14135" max="14135" width="0" style="102" hidden="1" customWidth="1"/>
    <col min="14136" max="14136" width="5.33203125" style="102" customWidth="1"/>
    <col min="14137" max="14137" width="3" style="102" customWidth="1"/>
    <col min="14138" max="14138" width="6.88671875" style="102" customWidth="1"/>
    <col min="14139" max="14139" width="10.33203125" style="102" customWidth="1"/>
    <col min="14140" max="14140" width="11.5546875" style="102" customWidth="1"/>
    <col min="14141" max="14141" width="13.44140625" style="102" customWidth="1"/>
    <col min="14142" max="14142" width="21.44140625" style="102" customWidth="1"/>
    <col min="14143" max="14344" width="9.109375" style="102"/>
    <col min="14345" max="14345" width="11" style="102" customWidth="1"/>
    <col min="14346" max="14346" width="10.6640625" style="102" customWidth="1"/>
    <col min="14347" max="14347" width="28.5546875" style="102" customWidth="1"/>
    <col min="14348" max="14348" width="12.5546875" style="102" customWidth="1"/>
    <col min="14349" max="14349" width="11.88671875" style="102" customWidth="1"/>
    <col min="14350" max="14350" width="11.33203125" style="102" customWidth="1"/>
    <col min="14351" max="14351" width="16.5546875" style="102" customWidth="1"/>
    <col min="14352" max="14353" width="10.5546875" style="102" customWidth="1"/>
    <col min="14354" max="14354" width="14" style="102" customWidth="1"/>
    <col min="14355" max="14355" width="15.88671875" style="102" customWidth="1"/>
    <col min="14356" max="14356" width="14" style="102" customWidth="1"/>
    <col min="14357" max="14358" width="16.33203125" style="102" customWidth="1"/>
    <col min="14359" max="14359" width="13.44140625" style="102" customWidth="1"/>
    <col min="14360" max="14361" width="12.5546875" style="102" customWidth="1"/>
    <col min="14362" max="14362" width="16.6640625" style="102" customWidth="1"/>
    <col min="14363" max="14363" width="17.109375" style="102" customWidth="1"/>
    <col min="14364" max="14364" width="10" style="102" customWidth="1"/>
    <col min="14365" max="14365" width="12" style="102" customWidth="1"/>
    <col min="14366" max="14366" width="19.6640625" style="102" customWidth="1"/>
    <col min="14367" max="14367" width="16.88671875" style="102" customWidth="1"/>
    <col min="14368" max="14368" width="14.6640625" style="102" customWidth="1"/>
    <col min="14369" max="14369" width="12.109375" style="102" customWidth="1"/>
    <col min="14370" max="14370" width="18.5546875" style="102" customWidth="1"/>
    <col min="14371" max="14371" width="18.109375" style="102" customWidth="1"/>
    <col min="14372" max="14372" width="14.88671875" style="102" customWidth="1"/>
    <col min="14373" max="14373" width="0" style="102" hidden="1" customWidth="1"/>
    <col min="14374" max="14374" width="9.33203125" style="102" customWidth="1"/>
    <col min="14375" max="14377" width="0" style="102" hidden="1" customWidth="1"/>
    <col min="14378" max="14378" width="12.33203125" style="102" customWidth="1"/>
    <col min="14379" max="14379" width="0" style="102" hidden="1" customWidth="1"/>
    <col min="14380" max="14380" width="15.33203125" style="102" customWidth="1"/>
    <col min="14381" max="14381" width="14.109375" style="102" customWidth="1"/>
    <col min="14382" max="14382" width="0" style="102" hidden="1" customWidth="1"/>
    <col min="14383" max="14383" width="14" style="102" customWidth="1"/>
    <col min="14384" max="14384" width="14.6640625" style="102" customWidth="1"/>
    <col min="14385" max="14385" width="14.33203125" style="102" customWidth="1"/>
    <col min="14386" max="14386" width="12.33203125" style="102" customWidth="1"/>
    <col min="14387" max="14387" width="13.6640625" style="102" customWidth="1"/>
    <col min="14388" max="14388" width="12.33203125" style="102" customWidth="1"/>
    <col min="14389" max="14389" width="18.33203125" style="102" customWidth="1"/>
    <col min="14390" max="14390" width="30.33203125" style="102" customWidth="1"/>
    <col min="14391" max="14391" width="0" style="102" hidden="1" customWidth="1"/>
    <col min="14392" max="14392" width="5.33203125" style="102" customWidth="1"/>
    <col min="14393" max="14393" width="3" style="102" customWidth="1"/>
    <col min="14394" max="14394" width="6.88671875" style="102" customWidth="1"/>
    <col min="14395" max="14395" width="10.33203125" style="102" customWidth="1"/>
    <col min="14396" max="14396" width="11.5546875" style="102" customWidth="1"/>
    <col min="14397" max="14397" width="13.44140625" style="102" customWidth="1"/>
    <col min="14398" max="14398" width="21.44140625" style="102" customWidth="1"/>
    <col min="14399" max="14600" width="9.109375" style="102"/>
    <col min="14601" max="14601" width="11" style="102" customWidth="1"/>
    <col min="14602" max="14602" width="10.6640625" style="102" customWidth="1"/>
    <col min="14603" max="14603" width="28.5546875" style="102" customWidth="1"/>
    <col min="14604" max="14604" width="12.5546875" style="102" customWidth="1"/>
    <col min="14605" max="14605" width="11.88671875" style="102" customWidth="1"/>
    <col min="14606" max="14606" width="11.33203125" style="102" customWidth="1"/>
    <col min="14607" max="14607" width="16.5546875" style="102" customWidth="1"/>
    <col min="14608" max="14609" width="10.5546875" style="102" customWidth="1"/>
    <col min="14610" max="14610" width="14" style="102" customWidth="1"/>
    <col min="14611" max="14611" width="15.88671875" style="102" customWidth="1"/>
    <col min="14612" max="14612" width="14" style="102" customWidth="1"/>
    <col min="14613" max="14614" width="16.33203125" style="102" customWidth="1"/>
    <col min="14615" max="14615" width="13.44140625" style="102" customWidth="1"/>
    <col min="14616" max="14617" width="12.5546875" style="102" customWidth="1"/>
    <col min="14618" max="14618" width="16.6640625" style="102" customWidth="1"/>
    <col min="14619" max="14619" width="17.109375" style="102" customWidth="1"/>
    <col min="14620" max="14620" width="10" style="102" customWidth="1"/>
    <col min="14621" max="14621" width="12" style="102" customWidth="1"/>
    <col min="14622" max="14622" width="19.6640625" style="102" customWidth="1"/>
    <col min="14623" max="14623" width="16.88671875" style="102" customWidth="1"/>
    <col min="14624" max="14624" width="14.6640625" style="102" customWidth="1"/>
    <col min="14625" max="14625" width="12.109375" style="102" customWidth="1"/>
    <col min="14626" max="14626" width="18.5546875" style="102" customWidth="1"/>
    <col min="14627" max="14627" width="18.109375" style="102" customWidth="1"/>
    <col min="14628" max="14628" width="14.88671875" style="102" customWidth="1"/>
    <col min="14629" max="14629" width="0" style="102" hidden="1" customWidth="1"/>
    <col min="14630" max="14630" width="9.33203125" style="102" customWidth="1"/>
    <col min="14631" max="14633" width="0" style="102" hidden="1" customWidth="1"/>
    <col min="14634" max="14634" width="12.33203125" style="102" customWidth="1"/>
    <col min="14635" max="14635" width="0" style="102" hidden="1" customWidth="1"/>
    <col min="14636" max="14636" width="15.33203125" style="102" customWidth="1"/>
    <col min="14637" max="14637" width="14.109375" style="102" customWidth="1"/>
    <col min="14638" max="14638" width="0" style="102" hidden="1" customWidth="1"/>
    <col min="14639" max="14639" width="14" style="102" customWidth="1"/>
    <col min="14640" max="14640" width="14.6640625" style="102" customWidth="1"/>
    <col min="14641" max="14641" width="14.33203125" style="102" customWidth="1"/>
    <col min="14642" max="14642" width="12.33203125" style="102" customWidth="1"/>
    <col min="14643" max="14643" width="13.6640625" style="102" customWidth="1"/>
    <col min="14644" max="14644" width="12.33203125" style="102" customWidth="1"/>
    <col min="14645" max="14645" width="18.33203125" style="102" customWidth="1"/>
    <col min="14646" max="14646" width="30.33203125" style="102" customWidth="1"/>
    <col min="14647" max="14647" width="0" style="102" hidden="1" customWidth="1"/>
    <col min="14648" max="14648" width="5.33203125" style="102" customWidth="1"/>
    <col min="14649" max="14649" width="3" style="102" customWidth="1"/>
    <col min="14650" max="14650" width="6.88671875" style="102" customWidth="1"/>
    <col min="14651" max="14651" width="10.33203125" style="102" customWidth="1"/>
    <col min="14652" max="14652" width="11.5546875" style="102" customWidth="1"/>
    <col min="14653" max="14653" width="13.44140625" style="102" customWidth="1"/>
    <col min="14654" max="14654" width="21.44140625" style="102" customWidth="1"/>
    <col min="14655" max="14856" width="9.109375" style="102"/>
    <col min="14857" max="14857" width="11" style="102" customWidth="1"/>
    <col min="14858" max="14858" width="10.6640625" style="102" customWidth="1"/>
    <col min="14859" max="14859" width="28.5546875" style="102" customWidth="1"/>
    <col min="14860" max="14860" width="12.5546875" style="102" customWidth="1"/>
    <col min="14861" max="14861" width="11.88671875" style="102" customWidth="1"/>
    <col min="14862" max="14862" width="11.33203125" style="102" customWidth="1"/>
    <col min="14863" max="14863" width="16.5546875" style="102" customWidth="1"/>
    <col min="14864" max="14865" width="10.5546875" style="102" customWidth="1"/>
    <col min="14866" max="14866" width="14" style="102" customWidth="1"/>
    <col min="14867" max="14867" width="15.88671875" style="102" customWidth="1"/>
    <col min="14868" max="14868" width="14" style="102" customWidth="1"/>
    <col min="14869" max="14870" width="16.33203125" style="102" customWidth="1"/>
    <col min="14871" max="14871" width="13.44140625" style="102" customWidth="1"/>
    <col min="14872" max="14873" width="12.5546875" style="102" customWidth="1"/>
    <col min="14874" max="14874" width="16.6640625" style="102" customWidth="1"/>
    <col min="14875" max="14875" width="17.109375" style="102" customWidth="1"/>
    <col min="14876" max="14876" width="10" style="102" customWidth="1"/>
    <col min="14877" max="14877" width="12" style="102" customWidth="1"/>
    <col min="14878" max="14878" width="19.6640625" style="102" customWidth="1"/>
    <col min="14879" max="14879" width="16.88671875" style="102" customWidth="1"/>
    <col min="14880" max="14880" width="14.6640625" style="102" customWidth="1"/>
    <col min="14881" max="14881" width="12.109375" style="102" customWidth="1"/>
    <col min="14882" max="14882" width="18.5546875" style="102" customWidth="1"/>
    <col min="14883" max="14883" width="18.109375" style="102" customWidth="1"/>
    <col min="14884" max="14884" width="14.88671875" style="102" customWidth="1"/>
    <col min="14885" max="14885" width="0" style="102" hidden="1" customWidth="1"/>
    <col min="14886" max="14886" width="9.33203125" style="102" customWidth="1"/>
    <col min="14887" max="14889" width="0" style="102" hidden="1" customWidth="1"/>
    <col min="14890" max="14890" width="12.33203125" style="102" customWidth="1"/>
    <col min="14891" max="14891" width="0" style="102" hidden="1" customWidth="1"/>
    <col min="14892" max="14892" width="15.33203125" style="102" customWidth="1"/>
    <col min="14893" max="14893" width="14.109375" style="102" customWidth="1"/>
    <col min="14894" max="14894" width="0" style="102" hidden="1" customWidth="1"/>
    <col min="14895" max="14895" width="14" style="102" customWidth="1"/>
    <col min="14896" max="14896" width="14.6640625" style="102" customWidth="1"/>
    <col min="14897" max="14897" width="14.33203125" style="102" customWidth="1"/>
    <col min="14898" max="14898" width="12.33203125" style="102" customWidth="1"/>
    <col min="14899" max="14899" width="13.6640625" style="102" customWidth="1"/>
    <col min="14900" max="14900" width="12.33203125" style="102" customWidth="1"/>
    <col min="14901" max="14901" width="18.33203125" style="102" customWidth="1"/>
    <col min="14902" max="14902" width="30.33203125" style="102" customWidth="1"/>
    <col min="14903" max="14903" width="0" style="102" hidden="1" customWidth="1"/>
    <col min="14904" max="14904" width="5.33203125" style="102" customWidth="1"/>
    <col min="14905" max="14905" width="3" style="102" customWidth="1"/>
    <col min="14906" max="14906" width="6.88671875" style="102" customWidth="1"/>
    <col min="14907" max="14907" width="10.33203125" style="102" customWidth="1"/>
    <col min="14908" max="14908" width="11.5546875" style="102" customWidth="1"/>
    <col min="14909" max="14909" width="13.44140625" style="102" customWidth="1"/>
    <col min="14910" max="14910" width="21.44140625" style="102" customWidth="1"/>
    <col min="14911" max="15112" width="9.109375" style="102"/>
    <col min="15113" max="15113" width="11" style="102" customWidth="1"/>
    <col min="15114" max="15114" width="10.6640625" style="102" customWidth="1"/>
    <col min="15115" max="15115" width="28.5546875" style="102" customWidth="1"/>
    <col min="15116" max="15116" width="12.5546875" style="102" customWidth="1"/>
    <col min="15117" max="15117" width="11.88671875" style="102" customWidth="1"/>
    <col min="15118" max="15118" width="11.33203125" style="102" customWidth="1"/>
    <col min="15119" max="15119" width="16.5546875" style="102" customWidth="1"/>
    <col min="15120" max="15121" width="10.5546875" style="102" customWidth="1"/>
    <col min="15122" max="15122" width="14" style="102" customWidth="1"/>
    <col min="15123" max="15123" width="15.88671875" style="102" customWidth="1"/>
    <col min="15124" max="15124" width="14" style="102" customWidth="1"/>
    <col min="15125" max="15126" width="16.33203125" style="102" customWidth="1"/>
    <col min="15127" max="15127" width="13.44140625" style="102" customWidth="1"/>
    <col min="15128" max="15129" width="12.5546875" style="102" customWidth="1"/>
    <col min="15130" max="15130" width="16.6640625" style="102" customWidth="1"/>
    <col min="15131" max="15131" width="17.109375" style="102" customWidth="1"/>
    <col min="15132" max="15132" width="10" style="102" customWidth="1"/>
    <col min="15133" max="15133" width="12" style="102" customWidth="1"/>
    <col min="15134" max="15134" width="19.6640625" style="102" customWidth="1"/>
    <col min="15135" max="15135" width="16.88671875" style="102" customWidth="1"/>
    <col min="15136" max="15136" width="14.6640625" style="102" customWidth="1"/>
    <col min="15137" max="15137" width="12.109375" style="102" customWidth="1"/>
    <col min="15138" max="15138" width="18.5546875" style="102" customWidth="1"/>
    <col min="15139" max="15139" width="18.109375" style="102" customWidth="1"/>
    <col min="15140" max="15140" width="14.88671875" style="102" customWidth="1"/>
    <col min="15141" max="15141" width="0" style="102" hidden="1" customWidth="1"/>
    <col min="15142" max="15142" width="9.33203125" style="102" customWidth="1"/>
    <col min="15143" max="15145" width="0" style="102" hidden="1" customWidth="1"/>
    <col min="15146" max="15146" width="12.33203125" style="102" customWidth="1"/>
    <col min="15147" max="15147" width="0" style="102" hidden="1" customWidth="1"/>
    <col min="15148" max="15148" width="15.33203125" style="102" customWidth="1"/>
    <col min="15149" max="15149" width="14.109375" style="102" customWidth="1"/>
    <col min="15150" max="15150" width="0" style="102" hidden="1" customWidth="1"/>
    <col min="15151" max="15151" width="14" style="102" customWidth="1"/>
    <col min="15152" max="15152" width="14.6640625" style="102" customWidth="1"/>
    <col min="15153" max="15153" width="14.33203125" style="102" customWidth="1"/>
    <col min="15154" max="15154" width="12.33203125" style="102" customWidth="1"/>
    <col min="15155" max="15155" width="13.6640625" style="102" customWidth="1"/>
    <col min="15156" max="15156" width="12.33203125" style="102" customWidth="1"/>
    <col min="15157" max="15157" width="18.33203125" style="102" customWidth="1"/>
    <col min="15158" max="15158" width="30.33203125" style="102" customWidth="1"/>
    <col min="15159" max="15159" width="0" style="102" hidden="1" customWidth="1"/>
    <col min="15160" max="15160" width="5.33203125" style="102" customWidth="1"/>
    <col min="15161" max="15161" width="3" style="102" customWidth="1"/>
    <col min="15162" max="15162" width="6.88671875" style="102" customWidth="1"/>
    <col min="15163" max="15163" width="10.33203125" style="102" customWidth="1"/>
    <col min="15164" max="15164" width="11.5546875" style="102" customWidth="1"/>
    <col min="15165" max="15165" width="13.44140625" style="102" customWidth="1"/>
    <col min="15166" max="15166" width="21.44140625" style="102" customWidth="1"/>
    <col min="15167" max="15368" width="9.109375" style="102"/>
    <col min="15369" max="15369" width="11" style="102" customWidth="1"/>
    <col min="15370" max="15370" width="10.6640625" style="102" customWidth="1"/>
    <col min="15371" max="15371" width="28.5546875" style="102" customWidth="1"/>
    <col min="15372" max="15372" width="12.5546875" style="102" customWidth="1"/>
    <col min="15373" max="15373" width="11.88671875" style="102" customWidth="1"/>
    <col min="15374" max="15374" width="11.33203125" style="102" customWidth="1"/>
    <col min="15375" max="15375" width="16.5546875" style="102" customWidth="1"/>
    <col min="15376" max="15377" width="10.5546875" style="102" customWidth="1"/>
    <col min="15378" max="15378" width="14" style="102" customWidth="1"/>
    <col min="15379" max="15379" width="15.88671875" style="102" customWidth="1"/>
    <col min="15380" max="15380" width="14" style="102" customWidth="1"/>
    <col min="15381" max="15382" width="16.33203125" style="102" customWidth="1"/>
    <col min="15383" max="15383" width="13.44140625" style="102" customWidth="1"/>
    <col min="15384" max="15385" width="12.5546875" style="102" customWidth="1"/>
    <col min="15386" max="15386" width="16.6640625" style="102" customWidth="1"/>
    <col min="15387" max="15387" width="17.109375" style="102" customWidth="1"/>
    <col min="15388" max="15388" width="10" style="102" customWidth="1"/>
    <col min="15389" max="15389" width="12" style="102" customWidth="1"/>
    <col min="15390" max="15390" width="19.6640625" style="102" customWidth="1"/>
    <col min="15391" max="15391" width="16.88671875" style="102" customWidth="1"/>
    <col min="15392" max="15392" width="14.6640625" style="102" customWidth="1"/>
    <col min="15393" max="15393" width="12.109375" style="102" customWidth="1"/>
    <col min="15394" max="15394" width="18.5546875" style="102" customWidth="1"/>
    <col min="15395" max="15395" width="18.109375" style="102" customWidth="1"/>
    <col min="15396" max="15396" width="14.88671875" style="102" customWidth="1"/>
    <col min="15397" max="15397" width="0" style="102" hidden="1" customWidth="1"/>
    <col min="15398" max="15398" width="9.33203125" style="102" customWidth="1"/>
    <col min="15399" max="15401" width="0" style="102" hidden="1" customWidth="1"/>
    <col min="15402" max="15402" width="12.33203125" style="102" customWidth="1"/>
    <col min="15403" max="15403" width="0" style="102" hidden="1" customWidth="1"/>
    <col min="15404" max="15404" width="15.33203125" style="102" customWidth="1"/>
    <col min="15405" max="15405" width="14.109375" style="102" customWidth="1"/>
    <col min="15406" max="15406" width="0" style="102" hidden="1" customWidth="1"/>
    <col min="15407" max="15407" width="14" style="102" customWidth="1"/>
    <col min="15408" max="15408" width="14.6640625" style="102" customWidth="1"/>
    <col min="15409" max="15409" width="14.33203125" style="102" customWidth="1"/>
    <col min="15410" max="15410" width="12.33203125" style="102" customWidth="1"/>
    <col min="15411" max="15411" width="13.6640625" style="102" customWidth="1"/>
    <col min="15412" max="15412" width="12.33203125" style="102" customWidth="1"/>
    <col min="15413" max="15413" width="18.33203125" style="102" customWidth="1"/>
    <col min="15414" max="15414" width="30.33203125" style="102" customWidth="1"/>
    <col min="15415" max="15415" width="0" style="102" hidden="1" customWidth="1"/>
    <col min="15416" max="15416" width="5.33203125" style="102" customWidth="1"/>
    <col min="15417" max="15417" width="3" style="102" customWidth="1"/>
    <col min="15418" max="15418" width="6.88671875" style="102" customWidth="1"/>
    <col min="15419" max="15419" width="10.33203125" style="102" customWidth="1"/>
    <col min="15420" max="15420" width="11.5546875" style="102" customWidth="1"/>
    <col min="15421" max="15421" width="13.44140625" style="102" customWidth="1"/>
    <col min="15422" max="15422" width="21.44140625" style="102" customWidth="1"/>
    <col min="15423" max="15624" width="9.109375" style="102"/>
    <col min="15625" max="15625" width="11" style="102" customWidth="1"/>
    <col min="15626" max="15626" width="10.6640625" style="102" customWidth="1"/>
    <col min="15627" max="15627" width="28.5546875" style="102" customWidth="1"/>
    <col min="15628" max="15628" width="12.5546875" style="102" customWidth="1"/>
    <col min="15629" max="15629" width="11.88671875" style="102" customWidth="1"/>
    <col min="15630" max="15630" width="11.33203125" style="102" customWidth="1"/>
    <col min="15631" max="15631" width="16.5546875" style="102" customWidth="1"/>
    <col min="15632" max="15633" width="10.5546875" style="102" customWidth="1"/>
    <col min="15634" max="15634" width="14" style="102" customWidth="1"/>
    <col min="15635" max="15635" width="15.88671875" style="102" customWidth="1"/>
    <col min="15636" max="15636" width="14" style="102" customWidth="1"/>
    <col min="15637" max="15638" width="16.33203125" style="102" customWidth="1"/>
    <col min="15639" max="15639" width="13.44140625" style="102" customWidth="1"/>
    <col min="15640" max="15641" width="12.5546875" style="102" customWidth="1"/>
    <col min="15642" max="15642" width="16.6640625" style="102" customWidth="1"/>
    <col min="15643" max="15643" width="17.109375" style="102" customWidth="1"/>
    <col min="15644" max="15644" width="10" style="102" customWidth="1"/>
    <col min="15645" max="15645" width="12" style="102" customWidth="1"/>
    <col min="15646" max="15646" width="19.6640625" style="102" customWidth="1"/>
    <col min="15647" max="15647" width="16.88671875" style="102" customWidth="1"/>
    <col min="15648" max="15648" width="14.6640625" style="102" customWidth="1"/>
    <col min="15649" max="15649" width="12.109375" style="102" customWidth="1"/>
    <col min="15650" max="15650" width="18.5546875" style="102" customWidth="1"/>
    <col min="15651" max="15651" width="18.109375" style="102" customWidth="1"/>
    <col min="15652" max="15652" width="14.88671875" style="102" customWidth="1"/>
    <col min="15653" max="15653" width="0" style="102" hidden="1" customWidth="1"/>
    <col min="15654" max="15654" width="9.33203125" style="102" customWidth="1"/>
    <col min="15655" max="15657" width="0" style="102" hidden="1" customWidth="1"/>
    <col min="15658" max="15658" width="12.33203125" style="102" customWidth="1"/>
    <col min="15659" max="15659" width="0" style="102" hidden="1" customWidth="1"/>
    <col min="15660" max="15660" width="15.33203125" style="102" customWidth="1"/>
    <col min="15661" max="15661" width="14.109375" style="102" customWidth="1"/>
    <col min="15662" max="15662" width="0" style="102" hidden="1" customWidth="1"/>
    <col min="15663" max="15663" width="14" style="102" customWidth="1"/>
    <col min="15664" max="15664" width="14.6640625" style="102" customWidth="1"/>
    <col min="15665" max="15665" width="14.33203125" style="102" customWidth="1"/>
    <col min="15666" max="15666" width="12.33203125" style="102" customWidth="1"/>
    <col min="15667" max="15667" width="13.6640625" style="102" customWidth="1"/>
    <col min="15668" max="15668" width="12.33203125" style="102" customWidth="1"/>
    <col min="15669" max="15669" width="18.33203125" style="102" customWidth="1"/>
    <col min="15670" max="15670" width="30.33203125" style="102" customWidth="1"/>
    <col min="15671" max="15671" width="0" style="102" hidden="1" customWidth="1"/>
    <col min="15672" max="15672" width="5.33203125" style="102" customWidth="1"/>
    <col min="15673" max="15673" width="3" style="102" customWidth="1"/>
    <col min="15674" max="15674" width="6.88671875" style="102" customWidth="1"/>
    <col min="15675" max="15675" width="10.33203125" style="102" customWidth="1"/>
    <col min="15676" max="15676" width="11.5546875" style="102" customWidth="1"/>
    <col min="15677" max="15677" width="13.44140625" style="102" customWidth="1"/>
    <col min="15678" max="15678" width="21.44140625" style="102" customWidth="1"/>
    <col min="15679" max="15880" width="9.109375" style="102"/>
    <col min="15881" max="15881" width="11" style="102" customWidth="1"/>
    <col min="15882" max="15882" width="10.6640625" style="102" customWidth="1"/>
    <col min="15883" max="15883" width="28.5546875" style="102" customWidth="1"/>
    <col min="15884" max="15884" width="12.5546875" style="102" customWidth="1"/>
    <col min="15885" max="15885" width="11.88671875" style="102" customWidth="1"/>
    <col min="15886" max="15886" width="11.33203125" style="102" customWidth="1"/>
    <col min="15887" max="15887" width="16.5546875" style="102" customWidth="1"/>
    <col min="15888" max="15889" width="10.5546875" style="102" customWidth="1"/>
    <col min="15890" max="15890" width="14" style="102" customWidth="1"/>
    <col min="15891" max="15891" width="15.88671875" style="102" customWidth="1"/>
    <col min="15892" max="15892" width="14" style="102" customWidth="1"/>
    <col min="15893" max="15894" width="16.33203125" style="102" customWidth="1"/>
    <col min="15895" max="15895" width="13.44140625" style="102" customWidth="1"/>
    <col min="15896" max="15897" width="12.5546875" style="102" customWidth="1"/>
    <col min="15898" max="15898" width="16.6640625" style="102" customWidth="1"/>
    <col min="15899" max="15899" width="17.109375" style="102" customWidth="1"/>
    <col min="15900" max="15900" width="10" style="102" customWidth="1"/>
    <col min="15901" max="15901" width="12" style="102" customWidth="1"/>
    <col min="15902" max="15902" width="19.6640625" style="102" customWidth="1"/>
    <col min="15903" max="15903" width="16.88671875" style="102" customWidth="1"/>
    <col min="15904" max="15904" width="14.6640625" style="102" customWidth="1"/>
    <col min="15905" max="15905" width="12.109375" style="102" customWidth="1"/>
    <col min="15906" max="15906" width="18.5546875" style="102" customWidth="1"/>
    <col min="15907" max="15907" width="18.109375" style="102" customWidth="1"/>
    <col min="15908" max="15908" width="14.88671875" style="102" customWidth="1"/>
    <col min="15909" max="15909" width="0" style="102" hidden="1" customWidth="1"/>
    <col min="15910" max="15910" width="9.33203125" style="102" customWidth="1"/>
    <col min="15911" max="15913" width="0" style="102" hidden="1" customWidth="1"/>
    <col min="15914" max="15914" width="12.33203125" style="102" customWidth="1"/>
    <col min="15915" max="15915" width="0" style="102" hidden="1" customWidth="1"/>
    <col min="15916" max="15916" width="15.33203125" style="102" customWidth="1"/>
    <col min="15917" max="15917" width="14.109375" style="102" customWidth="1"/>
    <col min="15918" max="15918" width="0" style="102" hidden="1" customWidth="1"/>
    <col min="15919" max="15919" width="14" style="102" customWidth="1"/>
    <col min="15920" max="15920" width="14.6640625" style="102" customWidth="1"/>
    <col min="15921" max="15921" width="14.33203125" style="102" customWidth="1"/>
    <col min="15922" max="15922" width="12.33203125" style="102" customWidth="1"/>
    <col min="15923" max="15923" width="13.6640625" style="102" customWidth="1"/>
    <col min="15924" max="15924" width="12.33203125" style="102" customWidth="1"/>
    <col min="15925" max="15925" width="18.33203125" style="102" customWidth="1"/>
    <col min="15926" max="15926" width="30.33203125" style="102" customWidth="1"/>
    <col min="15927" max="15927" width="0" style="102" hidden="1" customWidth="1"/>
    <col min="15928" max="15928" width="5.33203125" style="102" customWidth="1"/>
    <col min="15929" max="15929" width="3" style="102" customWidth="1"/>
    <col min="15930" max="15930" width="6.88671875" style="102" customWidth="1"/>
    <col min="15931" max="15931" width="10.33203125" style="102" customWidth="1"/>
    <col min="15932" max="15932" width="11.5546875" style="102" customWidth="1"/>
    <col min="15933" max="15933" width="13.44140625" style="102" customWidth="1"/>
    <col min="15934" max="15934" width="21.44140625" style="102" customWidth="1"/>
    <col min="15935" max="16136" width="9.109375" style="102"/>
    <col min="16137" max="16137" width="11" style="102" customWidth="1"/>
    <col min="16138" max="16138" width="10.6640625" style="102" customWidth="1"/>
    <col min="16139" max="16139" width="28.5546875" style="102" customWidth="1"/>
    <col min="16140" max="16140" width="12.5546875" style="102" customWidth="1"/>
    <col min="16141" max="16141" width="11.88671875" style="102" customWidth="1"/>
    <col min="16142" max="16142" width="11.33203125" style="102" customWidth="1"/>
    <col min="16143" max="16143" width="16.5546875" style="102" customWidth="1"/>
    <col min="16144" max="16145" width="10.5546875" style="102" customWidth="1"/>
    <col min="16146" max="16146" width="14" style="102" customWidth="1"/>
    <col min="16147" max="16147" width="15.88671875" style="102" customWidth="1"/>
    <col min="16148" max="16148" width="14" style="102" customWidth="1"/>
    <col min="16149" max="16150" width="16.33203125" style="102" customWidth="1"/>
    <col min="16151" max="16151" width="13.44140625" style="102" customWidth="1"/>
    <col min="16152" max="16153" width="12.5546875" style="102" customWidth="1"/>
    <col min="16154" max="16154" width="16.6640625" style="102" customWidth="1"/>
    <col min="16155" max="16155" width="17.109375" style="102" customWidth="1"/>
    <col min="16156" max="16156" width="10" style="102" customWidth="1"/>
    <col min="16157" max="16157" width="12" style="102" customWidth="1"/>
    <col min="16158" max="16158" width="19.6640625" style="102" customWidth="1"/>
    <col min="16159" max="16159" width="16.88671875" style="102" customWidth="1"/>
    <col min="16160" max="16160" width="14.6640625" style="102" customWidth="1"/>
    <col min="16161" max="16161" width="12.109375" style="102" customWidth="1"/>
    <col min="16162" max="16162" width="18.5546875" style="102" customWidth="1"/>
    <col min="16163" max="16163" width="18.109375" style="102" customWidth="1"/>
    <col min="16164" max="16164" width="14.88671875" style="102" customWidth="1"/>
    <col min="16165" max="16165" width="0" style="102" hidden="1" customWidth="1"/>
    <col min="16166" max="16166" width="9.33203125" style="102" customWidth="1"/>
    <col min="16167" max="16169" width="0" style="102" hidden="1" customWidth="1"/>
    <col min="16170" max="16170" width="12.33203125" style="102" customWidth="1"/>
    <col min="16171" max="16171" width="0" style="102" hidden="1" customWidth="1"/>
    <col min="16172" max="16172" width="15.33203125" style="102" customWidth="1"/>
    <col min="16173" max="16173" width="14.109375" style="102" customWidth="1"/>
    <col min="16174" max="16174" width="0" style="102" hidden="1" customWidth="1"/>
    <col min="16175" max="16175" width="14" style="102" customWidth="1"/>
    <col min="16176" max="16176" width="14.6640625" style="102" customWidth="1"/>
    <col min="16177" max="16177" width="14.33203125" style="102" customWidth="1"/>
    <col min="16178" max="16178" width="12.33203125" style="102" customWidth="1"/>
    <col min="16179" max="16179" width="13.6640625" style="102" customWidth="1"/>
    <col min="16180" max="16180" width="12.33203125" style="102" customWidth="1"/>
    <col min="16181" max="16181" width="18.33203125" style="102" customWidth="1"/>
    <col min="16182" max="16182" width="30.33203125" style="102" customWidth="1"/>
    <col min="16183" max="16183" width="0" style="102" hidden="1" customWidth="1"/>
    <col min="16184" max="16184" width="5.33203125" style="102" customWidth="1"/>
    <col min="16185" max="16185" width="3" style="102" customWidth="1"/>
    <col min="16186" max="16186" width="6.88671875" style="102" customWidth="1"/>
    <col min="16187" max="16187" width="10.33203125" style="102" customWidth="1"/>
    <col min="16188" max="16188" width="11.5546875" style="102" customWidth="1"/>
    <col min="16189" max="16189" width="13.44140625" style="102" customWidth="1"/>
    <col min="16190" max="16190" width="21.44140625" style="102" customWidth="1"/>
    <col min="16191" max="16384" width="9.109375" style="102"/>
  </cols>
  <sheetData>
    <row r="1" spans="1:63" ht="20.399999999999999" customHeight="1" x14ac:dyDescent="0.3">
      <c r="A1" s="176" t="s">
        <v>0</v>
      </c>
      <c r="B1" s="177"/>
      <c r="C1" s="177"/>
      <c r="D1" s="161" t="s">
        <v>118</v>
      </c>
      <c r="E1" s="157"/>
      <c r="F1" s="162"/>
      <c r="H1" s="148"/>
      <c r="I1" s="148"/>
      <c r="J1" s="66"/>
      <c r="N1" s="107"/>
      <c r="O1" s="103"/>
      <c r="P1" s="103"/>
      <c r="Q1" s="103"/>
      <c r="R1" s="103"/>
      <c r="S1" s="66"/>
      <c r="T1" s="66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BK1" s="102"/>
    </row>
    <row r="2" spans="1:63" s="138" customFormat="1" ht="20.399999999999999" customHeight="1" x14ac:dyDescent="0.3">
      <c r="A2" s="163"/>
      <c r="B2" s="164"/>
      <c r="C2" s="164"/>
      <c r="D2" s="165"/>
      <c r="E2" s="166"/>
      <c r="F2" s="162"/>
      <c r="G2" s="66"/>
      <c r="H2" s="66"/>
      <c r="I2" s="66"/>
      <c r="J2" s="148" t="s">
        <v>111</v>
      </c>
      <c r="K2" s="66"/>
      <c r="L2" s="141"/>
      <c r="N2" s="141"/>
      <c r="O2" s="141"/>
      <c r="P2" s="141"/>
      <c r="Q2" s="141"/>
      <c r="R2" s="141"/>
      <c r="S2" s="66"/>
      <c r="T2" s="66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0"/>
      <c r="AH2" s="140"/>
      <c r="AI2" s="140"/>
      <c r="AJ2" s="140"/>
      <c r="AK2" s="140"/>
      <c r="AL2" s="140"/>
      <c r="AM2" s="140"/>
      <c r="AR2" s="97"/>
      <c r="AS2" s="97"/>
      <c r="AT2" s="139"/>
      <c r="BC2" s="97"/>
      <c r="BH2" s="69"/>
      <c r="BI2" s="69"/>
    </row>
    <row r="3" spans="1:63" ht="20.399999999999999" customHeight="1" x14ac:dyDescent="0.3">
      <c r="A3" s="153" t="s">
        <v>94</v>
      </c>
      <c r="B3" s="153"/>
      <c r="C3" s="153"/>
      <c r="D3" s="76"/>
      <c r="E3" s="76"/>
      <c r="F3" s="76"/>
      <c r="BK3" s="102"/>
    </row>
    <row r="4" spans="1:63" s="138" customFormat="1" ht="20.399999999999999" customHeight="1" x14ac:dyDescent="0.3">
      <c r="A4" s="154" t="s">
        <v>112</v>
      </c>
      <c r="B4" s="154"/>
      <c r="C4" s="154"/>
      <c r="D4" s="76"/>
      <c r="E4" s="76"/>
      <c r="F4" s="76"/>
      <c r="M4" s="140"/>
      <c r="N4" s="140"/>
      <c r="O4" s="140"/>
      <c r="P4" s="140"/>
      <c r="Q4" s="140"/>
      <c r="R4" s="140"/>
      <c r="S4" s="6"/>
      <c r="T4" s="6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39"/>
      <c r="AF4" s="139"/>
      <c r="AG4" s="140"/>
      <c r="AH4" s="140"/>
      <c r="AI4" s="140"/>
      <c r="AJ4" s="140"/>
      <c r="AK4" s="140"/>
      <c r="AL4" s="140"/>
      <c r="AM4" s="140"/>
      <c r="AR4" s="97"/>
      <c r="AS4" s="97"/>
      <c r="AT4" s="139"/>
      <c r="BC4" s="97"/>
      <c r="BH4" s="69"/>
      <c r="BI4" s="69"/>
    </row>
    <row r="5" spans="1:63" s="138" customFormat="1" ht="20.399999999999999" customHeight="1" x14ac:dyDescent="0.3">
      <c r="A5" s="155" t="s">
        <v>119</v>
      </c>
      <c r="B5" s="156" t="s">
        <v>93</v>
      </c>
      <c r="C5" s="157"/>
      <c r="D5" s="76"/>
      <c r="E5" s="76"/>
      <c r="F5" s="76"/>
      <c r="M5" s="140"/>
      <c r="N5" s="140"/>
      <c r="O5" s="140"/>
      <c r="P5" s="140"/>
      <c r="Q5" s="140"/>
      <c r="R5" s="140"/>
      <c r="S5" s="6"/>
      <c r="T5" s="6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39"/>
      <c r="AF5" s="139"/>
      <c r="AG5" s="140"/>
      <c r="AH5" s="140"/>
      <c r="AI5" s="140"/>
      <c r="AJ5" s="140"/>
      <c r="AK5" s="140"/>
      <c r="AL5" s="140"/>
      <c r="AM5" s="140"/>
      <c r="AR5" s="97"/>
      <c r="AS5" s="97"/>
      <c r="AT5" s="139"/>
      <c r="BC5" s="97"/>
      <c r="BH5" s="69"/>
      <c r="BI5" s="69"/>
    </row>
    <row r="6" spans="1:63" s="138" customFormat="1" ht="20.399999999999999" customHeight="1" x14ac:dyDescent="0.3">
      <c r="A6" s="155" t="s">
        <v>1</v>
      </c>
      <c r="B6" s="156" t="s">
        <v>118</v>
      </c>
      <c r="C6" s="158"/>
      <c r="D6" s="76"/>
      <c r="E6" s="76"/>
      <c r="F6" s="76"/>
      <c r="M6" s="140"/>
      <c r="N6" s="140"/>
      <c r="O6" s="140"/>
      <c r="P6" s="140"/>
      <c r="Q6" s="140"/>
      <c r="R6" s="140"/>
      <c r="S6" s="6"/>
      <c r="T6" s="6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39"/>
      <c r="AF6" s="139"/>
      <c r="AG6" s="140"/>
      <c r="AH6" s="140"/>
      <c r="AI6" s="140"/>
      <c r="AJ6" s="140"/>
      <c r="AK6" s="140"/>
      <c r="AL6" s="140"/>
      <c r="AM6" s="140"/>
      <c r="AR6" s="97"/>
      <c r="AS6" s="97"/>
      <c r="AT6" s="139"/>
      <c r="BC6" s="97"/>
      <c r="BH6" s="69"/>
      <c r="BI6" s="69"/>
    </row>
    <row r="7" spans="1:63" s="138" customFormat="1" ht="20.399999999999999" customHeight="1" x14ac:dyDescent="0.3">
      <c r="A7" s="155" t="s">
        <v>2</v>
      </c>
      <c r="B7" s="159">
        <v>2019</v>
      </c>
      <c r="C7" s="160"/>
      <c r="D7" s="76"/>
      <c r="E7" s="76"/>
      <c r="F7" s="76"/>
      <c r="M7" s="140"/>
      <c r="N7" s="140"/>
      <c r="O7" s="140"/>
      <c r="P7" s="140"/>
      <c r="Q7" s="140"/>
      <c r="R7" s="140"/>
      <c r="S7" s="6"/>
      <c r="T7" s="6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39"/>
      <c r="AF7" s="139"/>
      <c r="AG7" s="140"/>
      <c r="AH7" s="140"/>
      <c r="AI7" s="140"/>
      <c r="AJ7" s="140"/>
      <c r="AK7" s="140"/>
      <c r="AL7" s="140"/>
      <c r="AM7" s="140"/>
      <c r="AR7" s="97"/>
      <c r="AS7" s="97"/>
      <c r="AT7" s="139"/>
      <c r="BC7" s="97"/>
      <c r="BH7" s="69"/>
      <c r="BI7" s="69"/>
    </row>
    <row r="8" spans="1:63" s="138" customFormat="1" ht="7.5" customHeight="1" x14ac:dyDescent="0.3">
      <c r="A8" s="2"/>
      <c r="B8" s="7"/>
      <c r="C8" s="5"/>
      <c r="M8" s="140"/>
      <c r="N8" s="140"/>
      <c r="O8" s="140"/>
      <c r="P8" s="140"/>
      <c r="Q8" s="140"/>
      <c r="R8" s="140"/>
      <c r="S8" s="6"/>
      <c r="T8" s="6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39"/>
      <c r="AF8" s="139"/>
      <c r="AG8" s="140"/>
      <c r="AH8" s="140"/>
      <c r="AI8" s="140"/>
      <c r="AJ8" s="140"/>
      <c r="AK8" s="140"/>
      <c r="AL8" s="140"/>
      <c r="AM8" s="140"/>
      <c r="AR8" s="97"/>
      <c r="AS8" s="97"/>
      <c r="AT8" s="139"/>
      <c r="BC8" s="97"/>
      <c r="BH8" s="69"/>
      <c r="BI8" s="69"/>
    </row>
    <row r="9" spans="1:63" s="138" customFormat="1" ht="20.399999999999999" customHeight="1" x14ac:dyDescent="0.3">
      <c r="A9" s="152" t="s">
        <v>115</v>
      </c>
      <c r="B9" s="151"/>
      <c r="C9" s="151"/>
      <c r="F9" s="196"/>
      <c r="G9" s="196"/>
      <c r="H9" s="196"/>
      <c r="I9" s="196"/>
      <c r="J9" s="196"/>
      <c r="M9" s="140"/>
      <c r="N9" s="140"/>
      <c r="O9" s="140"/>
      <c r="P9" s="140"/>
      <c r="Q9" s="140"/>
      <c r="R9" s="140"/>
      <c r="S9" s="6"/>
      <c r="T9" s="6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39"/>
      <c r="AF9" s="139"/>
      <c r="AG9" s="140"/>
      <c r="AH9" s="140"/>
      <c r="AI9" s="140"/>
      <c r="AJ9" s="140"/>
      <c r="AK9" s="140"/>
      <c r="AL9" s="140"/>
      <c r="AM9" s="140"/>
      <c r="AR9" s="97"/>
      <c r="AS9" s="97"/>
      <c r="AT9" s="139"/>
      <c r="BC9" s="97"/>
      <c r="BH9" s="69"/>
      <c r="BI9" s="69"/>
    </row>
    <row r="10" spans="1:63" s="138" customFormat="1" ht="19.2" customHeight="1" x14ac:dyDescent="0.35">
      <c r="A10" s="9" t="s">
        <v>113</v>
      </c>
      <c r="B10" s="9"/>
      <c r="C10" s="9"/>
      <c r="D10" s="1"/>
      <c r="F10" s="9" t="s">
        <v>121</v>
      </c>
      <c r="G10" s="9"/>
      <c r="H10" s="9"/>
      <c r="I10" s="9"/>
      <c r="M10" s="140"/>
      <c r="N10" s="140"/>
      <c r="O10" s="140"/>
      <c r="P10" s="140"/>
      <c r="Q10" s="140"/>
      <c r="R10" s="140"/>
      <c r="S10" s="6"/>
      <c r="T10" s="6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39"/>
      <c r="AF10" s="139"/>
      <c r="AG10" s="140"/>
      <c r="AH10" s="140"/>
      <c r="AI10" s="140"/>
      <c r="AJ10" s="140"/>
      <c r="AK10" s="140"/>
      <c r="AL10" s="140"/>
      <c r="AM10" s="140"/>
      <c r="AR10" s="97"/>
      <c r="AS10" s="97"/>
      <c r="AT10" s="139"/>
      <c r="BC10" s="97"/>
      <c r="BH10" s="69"/>
      <c r="BI10" s="69"/>
    </row>
    <row r="11" spans="1:63" s="138" customFormat="1" ht="20.399999999999999" customHeight="1" thickBot="1" x14ac:dyDescent="0.4">
      <c r="A11" s="150" t="s">
        <v>114</v>
      </c>
      <c r="B11" s="9"/>
      <c r="C11" s="9"/>
      <c r="D11" s="1"/>
      <c r="F11" s="9" t="s">
        <v>122</v>
      </c>
      <c r="G11" s="9"/>
      <c r="H11" s="9"/>
      <c r="I11" s="9"/>
      <c r="M11" s="140"/>
      <c r="N11" s="140"/>
      <c r="O11" s="140"/>
      <c r="P11" s="140"/>
      <c r="Q11" s="140"/>
      <c r="R11" s="140"/>
      <c r="S11" s="6"/>
      <c r="T11" s="6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39"/>
      <c r="AF11" s="139"/>
      <c r="AG11" s="140"/>
      <c r="AH11" s="140"/>
      <c r="AI11" s="140"/>
      <c r="AJ11" s="140"/>
      <c r="AK11" s="140"/>
      <c r="AL11" s="140"/>
      <c r="AM11" s="140"/>
      <c r="AR11" s="97"/>
      <c r="AS11" s="97"/>
      <c r="AT11" s="139"/>
      <c r="BC11" s="97"/>
      <c r="BH11" s="69"/>
      <c r="BI11" s="69"/>
    </row>
    <row r="12" spans="1:63" s="138" customFormat="1" ht="20.399999999999999" customHeight="1" x14ac:dyDescent="0.3">
      <c r="A12" s="11"/>
      <c r="B12" s="19" t="s">
        <v>3</v>
      </c>
      <c r="C12" s="20" t="s">
        <v>4</v>
      </c>
      <c r="D12" s="105" t="s">
        <v>5</v>
      </c>
      <c r="F12" s="180" t="s">
        <v>10</v>
      </c>
      <c r="G12" s="181"/>
      <c r="H12" s="187" t="s">
        <v>11</v>
      </c>
      <c r="I12" s="188"/>
      <c r="M12" s="140"/>
      <c r="N12" s="140"/>
      <c r="O12" s="140"/>
      <c r="P12" s="140"/>
      <c r="Q12" s="140"/>
      <c r="R12" s="140"/>
      <c r="S12" s="6"/>
      <c r="T12" s="6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39"/>
      <c r="AF12" s="139"/>
      <c r="AG12" s="140"/>
      <c r="AH12" s="140"/>
      <c r="AI12" s="140"/>
      <c r="AJ12" s="140"/>
      <c r="AK12" s="140"/>
      <c r="AL12" s="140"/>
      <c r="AM12" s="140"/>
      <c r="AR12" s="97"/>
      <c r="AS12" s="97"/>
      <c r="AT12" s="139"/>
      <c r="BC12" s="97"/>
      <c r="BH12" s="69"/>
      <c r="BI12" s="69"/>
    </row>
    <row r="13" spans="1:63" s="138" customFormat="1" ht="20.399999999999999" customHeight="1" x14ac:dyDescent="0.35">
      <c r="A13" s="102"/>
      <c r="B13" s="24" t="s">
        <v>6</v>
      </c>
      <c r="C13" s="25" t="s">
        <v>53</v>
      </c>
      <c r="D13" s="26" t="s">
        <v>54</v>
      </c>
      <c r="E13" s="1"/>
      <c r="F13" s="182"/>
      <c r="G13" s="183"/>
      <c r="H13" s="167" t="s">
        <v>12</v>
      </c>
      <c r="I13" s="168" t="s">
        <v>120</v>
      </c>
      <c r="M13" s="140"/>
      <c r="N13" s="140"/>
      <c r="O13" s="140"/>
      <c r="P13" s="140"/>
      <c r="Q13" s="140"/>
      <c r="R13" s="140"/>
      <c r="S13" s="6"/>
      <c r="T13" s="6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39"/>
      <c r="AF13" s="139"/>
      <c r="AG13" s="140"/>
      <c r="AH13" s="140"/>
      <c r="AI13" s="140"/>
      <c r="AJ13" s="140"/>
      <c r="AK13" s="140"/>
      <c r="AL13" s="140"/>
      <c r="AM13" s="140"/>
      <c r="AR13" s="97"/>
      <c r="AS13" s="97"/>
      <c r="AT13" s="139"/>
      <c r="BC13" s="97"/>
      <c r="BH13" s="69"/>
      <c r="BI13" s="69"/>
    </row>
    <row r="14" spans="1:63" s="138" customFormat="1" ht="20.399999999999999" customHeight="1" thickBot="1" x14ac:dyDescent="0.35">
      <c r="A14" s="102"/>
      <c r="B14" s="24" t="s">
        <v>7</v>
      </c>
      <c r="C14" s="25" t="s">
        <v>8</v>
      </c>
      <c r="D14" s="26" t="s">
        <v>8</v>
      </c>
      <c r="E14" s="1"/>
      <c r="F14" s="184"/>
      <c r="G14" s="185"/>
      <c r="H14" s="49" t="s">
        <v>7</v>
      </c>
      <c r="I14" s="60" t="s">
        <v>7</v>
      </c>
      <c r="M14" s="140"/>
      <c r="N14" s="140"/>
      <c r="O14" s="140"/>
      <c r="P14" s="140"/>
      <c r="Q14" s="140"/>
      <c r="R14" s="140"/>
      <c r="S14" s="6"/>
      <c r="T14" s="6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39"/>
      <c r="AF14" s="139"/>
      <c r="AG14" s="140"/>
      <c r="AH14" s="140"/>
      <c r="AI14" s="140"/>
      <c r="AJ14" s="140"/>
      <c r="AK14" s="140"/>
      <c r="AL14" s="140"/>
      <c r="AM14" s="140"/>
      <c r="AR14" s="97"/>
      <c r="AS14" s="97"/>
      <c r="AT14" s="139"/>
      <c r="BC14" s="97"/>
      <c r="BH14" s="69"/>
      <c r="BI14" s="69"/>
    </row>
    <row r="15" spans="1:63" ht="15" thickBot="1" x14ac:dyDescent="0.35">
      <c r="A15" s="102" t="s">
        <v>71</v>
      </c>
      <c r="B15" s="130">
        <v>8.8000000000000007</v>
      </c>
      <c r="C15" s="129">
        <f>IF(B15="","",6.66+1.03*B15-0.008*B15^2)</f>
        <v>15.104480000000002</v>
      </c>
      <c r="D15" s="30">
        <f>IF(B15="","",2.97+0.33*B15-0.0012*B15^2)</f>
        <v>5.7810720000000009</v>
      </c>
      <c r="E15" s="12"/>
      <c r="F15" s="189" t="s">
        <v>13</v>
      </c>
      <c r="G15" s="55" t="s">
        <v>14</v>
      </c>
      <c r="H15" s="56" t="s">
        <v>15</v>
      </c>
      <c r="I15" s="57">
        <v>5</v>
      </c>
      <c r="J15" s="3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BK15" s="102"/>
    </row>
    <row r="16" spans="1:63" ht="15" thickBot="1" x14ac:dyDescent="0.35">
      <c r="A16" s="97" t="s">
        <v>72</v>
      </c>
      <c r="B16" s="130">
        <v>8.5</v>
      </c>
      <c r="C16" s="129">
        <f>IF(B16="","",6.66+1.03*B16-0.008*B16^2)</f>
        <v>14.837000000000002</v>
      </c>
      <c r="D16" s="30">
        <f>IF(B16="","",2.97+0.33*B16-0.0012*B16^2)</f>
        <v>5.6882999999999999</v>
      </c>
      <c r="E16" s="1"/>
      <c r="F16" s="190"/>
      <c r="G16" s="58" t="s">
        <v>16</v>
      </c>
      <c r="H16" s="59" t="s">
        <v>17</v>
      </c>
      <c r="I16" s="60">
        <v>15</v>
      </c>
      <c r="J16" s="97"/>
      <c r="K16" s="97"/>
      <c r="L16" s="97"/>
      <c r="M16" s="6"/>
      <c r="N16" s="6"/>
      <c r="BK16" s="102"/>
    </row>
    <row r="17" spans="1:63" ht="15" thickBot="1" x14ac:dyDescent="0.35">
      <c r="A17" s="97" t="s">
        <v>73</v>
      </c>
      <c r="B17" s="131">
        <v>9.1</v>
      </c>
      <c r="C17" s="129">
        <f>IF(B17="","",6.66+1.03*B17-0.008*B17^2)</f>
        <v>15.370520000000001</v>
      </c>
      <c r="D17" s="30">
        <f>IF(B17="","",2.97+0.33*B17-0.0012*B17^2)</f>
        <v>5.873628000000001</v>
      </c>
      <c r="E17" s="1"/>
      <c r="F17" s="189" t="s">
        <v>18</v>
      </c>
      <c r="G17" s="55" t="s">
        <v>19</v>
      </c>
      <c r="H17" s="18" t="s">
        <v>20</v>
      </c>
      <c r="I17" s="57">
        <v>25</v>
      </c>
      <c r="M17" s="102"/>
      <c r="BK17" s="102"/>
    </row>
    <row r="18" spans="1:63" ht="15" thickBot="1" x14ac:dyDescent="0.35">
      <c r="A18" s="97" t="s">
        <v>74</v>
      </c>
      <c r="B18" s="131">
        <v>5.7</v>
      </c>
      <c r="C18" s="129">
        <f>IF(B18="","",6.66+1.03*B18-0.008*B18^2)</f>
        <v>12.271080000000001</v>
      </c>
      <c r="D18" s="30">
        <f>IF(B18="","",2.97+0.33*B18-0.0012*B18^2)</f>
        <v>4.8120120000000011</v>
      </c>
      <c r="E18" s="140"/>
      <c r="F18" s="191"/>
      <c r="G18" s="142" t="s">
        <v>21</v>
      </c>
      <c r="H18" s="21" t="s">
        <v>22</v>
      </c>
      <c r="I18" s="143">
        <v>37.5</v>
      </c>
      <c r="M18" s="102"/>
      <c r="BK18" s="102"/>
    </row>
    <row r="19" spans="1:63" ht="15.6" x14ac:dyDescent="0.35">
      <c r="A19" s="21" t="s">
        <v>52</v>
      </c>
      <c r="B19" s="22"/>
      <c r="C19" s="23"/>
      <c r="D19" s="146">
        <v>55</v>
      </c>
      <c r="E19" s="140"/>
      <c r="F19" s="189" t="s">
        <v>23</v>
      </c>
      <c r="G19" s="55" t="s">
        <v>24</v>
      </c>
      <c r="H19" s="144" t="s">
        <v>25</v>
      </c>
      <c r="I19" s="57">
        <v>52.5</v>
      </c>
      <c r="M19" s="102"/>
      <c r="N19" s="102"/>
      <c r="O19" s="102"/>
      <c r="P19" s="102"/>
      <c r="Q19" s="102"/>
      <c r="AM19" s="8"/>
      <c r="AN19" s="8"/>
      <c r="AO19" s="8"/>
      <c r="AP19" s="8"/>
      <c r="AQ19" s="8"/>
      <c r="AR19" s="68"/>
      <c r="AS19" s="68"/>
      <c r="BK19" s="102"/>
    </row>
    <row r="20" spans="1:63" ht="15" thickBot="1" x14ac:dyDescent="0.35">
      <c r="E20" s="140"/>
      <c r="F20" s="190"/>
      <c r="G20" s="58" t="s">
        <v>26</v>
      </c>
      <c r="H20" s="61" t="s">
        <v>27</v>
      </c>
      <c r="I20" s="60">
        <v>65</v>
      </c>
      <c r="M20" s="102"/>
      <c r="N20" s="102"/>
      <c r="O20" s="102"/>
      <c r="P20" s="102"/>
      <c r="Q20" s="102"/>
      <c r="AM20" s="8"/>
      <c r="AN20" s="8"/>
      <c r="AO20" s="8"/>
      <c r="AP20" s="8"/>
      <c r="AQ20" s="8"/>
      <c r="AR20" s="68"/>
      <c r="AS20" s="68"/>
      <c r="BK20" s="102"/>
    </row>
    <row r="21" spans="1:63" ht="15.6" x14ac:dyDescent="0.35">
      <c r="A21" s="10" t="s">
        <v>55</v>
      </c>
      <c r="B21" s="104"/>
      <c r="C21" s="104"/>
      <c r="D21" s="28"/>
      <c r="E21" s="27"/>
      <c r="F21" s="16"/>
      <c r="G21" s="29"/>
      <c r="H21" s="29"/>
      <c r="N21" s="138"/>
      <c r="O21" s="102"/>
      <c r="P21" s="102"/>
      <c r="Q21" s="10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01"/>
      <c r="AD21" s="101"/>
      <c r="AE21" s="1"/>
      <c r="AF21" s="1"/>
      <c r="AL21" s="102"/>
      <c r="AM21" s="102"/>
      <c r="AP21" s="97"/>
      <c r="AQ21" s="97"/>
      <c r="AR21" s="101"/>
      <c r="AS21" s="102"/>
      <c r="AT21" s="102"/>
      <c r="BA21" s="97"/>
      <c r="BC21" s="102"/>
      <c r="BF21" s="69"/>
      <c r="BG21" s="69"/>
      <c r="BH21" s="102"/>
      <c r="BI21" s="102"/>
      <c r="BK21" s="102"/>
    </row>
    <row r="22" spans="1:63" ht="15.6" x14ac:dyDescent="0.35">
      <c r="A22" s="23" t="s">
        <v>110</v>
      </c>
      <c r="B22" s="10"/>
      <c r="C22" s="10"/>
      <c r="D22" s="10"/>
      <c r="E22" s="10"/>
      <c r="F22" s="10"/>
      <c r="G22" s="11"/>
      <c r="H22" s="97"/>
      <c r="M22" s="6"/>
      <c r="N22" s="138"/>
      <c r="O22" s="102"/>
      <c r="P22" s="102"/>
      <c r="Q22" s="102"/>
      <c r="R22" s="6"/>
      <c r="U22" s="6"/>
      <c r="V22" s="6"/>
      <c r="W22" s="6"/>
      <c r="X22" s="6"/>
      <c r="Y22" s="6"/>
      <c r="Z22" s="6"/>
      <c r="AA22" s="6"/>
      <c r="AB22" s="6"/>
      <c r="AC22" s="6"/>
      <c r="AD22" s="6"/>
      <c r="BK22" s="102"/>
    </row>
    <row r="23" spans="1:63" s="138" customFormat="1" x14ac:dyDescent="0.3">
      <c r="A23" s="104"/>
      <c r="B23" s="10"/>
      <c r="C23" s="10"/>
      <c r="D23" s="10"/>
      <c r="E23" s="10"/>
      <c r="F23" s="10"/>
      <c r="G23" s="11"/>
      <c r="H23" s="97"/>
      <c r="M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39"/>
      <c r="AF23" s="139"/>
      <c r="AG23" s="140"/>
      <c r="AH23" s="140"/>
      <c r="AI23" s="140"/>
      <c r="AJ23" s="140"/>
      <c r="AK23" s="140"/>
      <c r="AL23" s="140"/>
      <c r="AM23" s="140"/>
      <c r="AR23" s="97"/>
      <c r="AS23" s="97"/>
      <c r="AT23" s="139"/>
      <c r="BC23" s="97"/>
      <c r="BH23" s="69"/>
      <c r="BI23" s="69"/>
    </row>
    <row r="24" spans="1:63" s="138" customFormat="1" ht="15.6" x14ac:dyDescent="0.3">
      <c r="A24" s="152" t="s">
        <v>116</v>
      </c>
      <c r="B24" s="10"/>
      <c r="C24" s="10"/>
      <c r="D24" s="10"/>
      <c r="E24" s="10"/>
      <c r="F24" s="10"/>
      <c r="G24" s="11"/>
      <c r="H24" s="97"/>
      <c r="M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139"/>
      <c r="AF24" s="139"/>
      <c r="AG24" s="140"/>
      <c r="AH24" s="140"/>
      <c r="AI24" s="140"/>
      <c r="AJ24" s="140"/>
      <c r="AK24" s="140"/>
      <c r="AL24" s="140"/>
      <c r="AM24" s="140"/>
      <c r="AR24" s="97"/>
      <c r="AS24" s="97"/>
      <c r="AT24" s="139"/>
      <c r="BC24" s="97"/>
      <c r="BH24" s="69"/>
      <c r="BI24" s="69"/>
    </row>
    <row r="25" spans="1:63" ht="12.75" customHeight="1" thickBot="1" x14ac:dyDescent="0.35">
      <c r="A25" s="13"/>
      <c r="B25" s="14"/>
      <c r="C25" s="14"/>
      <c r="E25" s="97"/>
      <c r="F25" s="11"/>
      <c r="G25" s="15"/>
      <c r="H25" s="15"/>
      <c r="M25" s="6"/>
      <c r="N25" s="102"/>
      <c r="O25" s="102"/>
      <c r="P25" s="102"/>
      <c r="Q25" s="102"/>
      <c r="R25" s="6"/>
      <c r="U25" s="6"/>
      <c r="V25" s="6"/>
      <c r="W25" s="6"/>
      <c r="X25" s="6"/>
      <c r="Y25" s="6"/>
      <c r="Z25" s="6"/>
      <c r="AA25" s="6"/>
      <c r="AB25" s="6"/>
      <c r="AC25" s="6"/>
      <c r="AD25" s="6"/>
      <c r="BK25" s="102"/>
    </row>
    <row r="26" spans="1:63" ht="15.75" customHeight="1" x14ac:dyDescent="0.3">
      <c r="A26" s="31" t="s">
        <v>117</v>
      </c>
      <c r="B26" s="32"/>
      <c r="C26" s="33"/>
      <c r="D26" s="34">
        <v>4</v>
      </c>
      <c r="E26" s="35">
        <v>1</v>
      </c>
      <c r="F26" s="36">
        <f>IF( D26="","",IF(ROUND($B$7/4,0)=$B$7/4,INT(275*D26/9-30+E26-1),INT(275*D26/9-30+E26-2)))</f>
        <v>91</v>
      </c>
      <c r="G26" s="37"/>
      <c r="H26" s="15"/>
      <c r="M26" s="102"/>
      <c r="N26" s="9"/>
      <c r="U26" s="6"/>
      <c r="V26" s="6"/>
      <c r="W26" s="6"/>
      <c r="X26" s="6"/>
      <c r="Y26" s="6"/>
      <c r="Z26" s="6"/>
      <c r="AA26" s="6"/>
      <c r="AB26" s="6"/>
      <c r="AC26" s="6"/>
      <c r="AD26" s="6"/>
      <c r="BK26" s="102"/>
    </row>
    <row r="27" spans="1:63" ht="14.4" customHeight="1" thickBot="1" x14ac:dyDescent="0.35">
      <c r="A27" s="39" t="s">
        <v>95</v>
      </c>
      <c r="B27" s="40"/>
      <c r="C27" s="41"/>
      <c r="D27" s="42">
        <v>7</v>
      </c>
      <c r="E27" s="43">
        <v>18</v>
      </c>
      <c r="F27" s="44">
        <f>IF(D$27="","",IF(ROUND($B$7/4,0)=$B$7/4,INT(275*D27/9-30+E27-1),INT(275*D27/9-30+E27-2)))</f>
        <v>199</v>
      </c>
      <c r="G27" s="37"/>
      <c r="H27" s="15"/>
      <c r="M27" s="102"/>
      <c r="N27" s="9"/>
      <c r="U27" s="6"/>
      <c r="V27" s="6"/>
      <c r="W27" s="6"/>
      <c r="X27" s="6"/>
      <c r="Y27" s="6"/>
      <c r="Z27" s="6"/>
      <c r="AA27" s="6"/>
      <c r="AB27" s="6"/>
      <c r="AC27" s="6"/>
      <c r="AD27" s="6"/>
      <c r="BK27" s="102"/>
    </row>
    <row r="28" spans="1:63" ht="15.6" x14ac:dyDescent="0.35">
      <c r="A28" s="46" t="s">
        <v>56</v>
      </c>
      <c r="B28" s="40"/>
      <c r="C28" s="41"/>
      <c r="D28" s="47">
        <v>20</v>
      </c>
      <c r="E28" s="48"/>
      <c r="F28" s="11"/>
      <c r="G28" s="15"/>
      <c r="H28" s="15"/>
      <c r="M28" s="102"/>
      <c r="N28" s="17"/>
      <c r="U28" s="6"/>
      <c r="V28" s="6"/>
      <c r="W28" s="6"/>
      <c r="X28" s="6"/>
      <c r="Y28" s="6"/>
      <c r="Z28" s="6"/>
      <c r="AA28" s="6"/>
      <c r="AB28" s="6"/>
      <c r="AC28" s="6"/>
      <c r="AD28" s="6"/>
      <c r="AG28" s="38"/>
      <c r="AH28" s="38"/>
      <c r="AI28" s="38"/>
      <c r="AJ28" s="38"/>
      <c r="AK28" s="38"/>
      <c r="AL28" s="38"/>
      <c r="AM28" s="38"/>
      <c r="BK28" s="102"/>
    </row>
    <row r="29" spans="1:63" ht="13.2" customHeight="1" thickBot="1" x14ac:dyDescent="0.4">
      <c r="A29" s="50" t="s">
        <v>57</v>
      </c>
      <c r="B29" s="51"/>
      <c r="C29" s="52"/>
      <c r="D29" s="53">
        <v>40</v>
      </c>
      <c r="E29" s="54"/>
      <c r="F29" s="11"/>
      <c r="G29" s="11"/>
      <c r="H29" s="45"/>
      <c r="M29" s="102"/>
      <c r="N29" s="104"/>
      <c r="U29" s="6"/>
      <c r="V29" s="6"/>
      <c r="W29" s="6"/>
      <c r="X29" s="6"/>
      <c r="Y29" s="6"/>
      <c r="Z29" s="6"/>
      <c r="AA29" s="6"/>
      <c r="AB29" s="6"/>
      <c r="AC29" s="6"/>
      <c r="AD29" s="6"/>
      <c r="AG29" s="17"/>
      <c r="AH29" s="17"/>
      <c r="AI29" s="17"/>
      <c r="AJ29" s="17"/>
      <c r="AK29" s="17"/>
      <c r="AL29" s="17"/>
      <c r="AM29" s="98"/>
      <c r="AN29" s="98"/>
      <c r="AO29" s="98"/>
      <c r="AP29" s="98"/>
      <c r="AQ29" s="106"/>
      <c r="AR29" s="10"/>
      <c r="AS29" s="10"/>
      <c r="BK29" s="102"/>
    </row>
    <row r="30" spans="1:63" ht="15" customHeight="1" x14ac:dyDescent="0.3">
      <c r="A30" s="45"/>
      <c r="B30" s="45"/>
      <c r="C30" s="45"/>
      <c r="D30" s="15"/>
      <c r="E30" s="45"/>
      <c r="G30" s="11"/>
      <c r="H30" s="45"/>
      <c r="M30" s="102"/>
      <c r="N30" s="63"/>
      <c r="AG30" s="17"/>
      <c r="AH30" s="17"/>
      <c r="AI30" s="17"/>
      <c r="AJ30" s="17"/>
      <c r="AK30" s="17"/>
      <c r="AL30" s="17"/>
      <c r="AM30" s="98"/>
      <c r="AN30" s="98"/>
      <c r="AO30" s="98"/>
      <c r="AP30" s="98"/>
      <c r="AQ30" s="63"/>
      <c r="AR30" s="16"/>
      <c r="AS30" s="16"/>
      <c r="BK30" s="102"/>
    </row>
    <row r="31" spans="1:63" ht="15" thickBot="1" x14ac:dyDescent="0.35">
      <c r="A31" s="62"/>
      <c r="B31" s="62"/>
      <c r="C31" s="62"/>
      <c r="D31" s="62"/>
      <c r="E31" s="62"/>
      <c r="F31" s="62"/>
      <c r="G31" s="45"/>
      <c r="H31" s="45"/>
      <c r="I31" s="104"/>
      <c r="J31" s="104"/>
      <c r="K31" s="10"/>
      <c r="L31" s="10"/>
      <c r="M31" s="17"/>
      <c r="R31" s="102"/>
      <c r="AR31" s="11"/>
      <c r="AS31" s="11"/>
      <c r="AT31" s="67"/>
      <c r="BK31" s="102"/>
    </row>
    <row r="32" spans="1:63" ht="18" customHeight="1" thickTop="1" thickBot="1" x14ac:dyDescent="0.35">
      <c r="A32" s="152" t="s">
        <v>126</v>
      </c>
      <c r="B32" s="14"/>
      <c r="C32" s="14"/>
      <c r="D32" s="14"/>
      <c r="E32" s="14"/>
      <c r="F32" s="14"/>
      <c r="AE32" s="64" t="s">
        <v>29</v>
      </c>
      <c r="AK32" s="65" t="s">
        <v>30</v>
      </c>
      <c r="AN32" s="65" t="s">
        <v>31</v>
      </c>
      <c r="AO32" s="63"/>
      <c r="AP32" s="63"/>
    </row>
    <row r="33" spans="1:63" ht="17.25" customHeight="1" thickTop="1" thickBot="1" x14ac:dyDescent="0.35">
      <c r="A33" s="192" t="s">
        <v>32</v>
      </c>
      <c r="B33" s="194" t="s">
        <v>33</v>
      </c>
      <c r="C33" s="118" t="s">
        <v>34</v>
      </c>
      <c r="D33" s="119" t="s">
        <v>35</v>
      </c>
      <c r="E33" s="173" t="s">
        <v>62</v>
      </c>
      <c r="F33" s="111" t="s">
        <v>36</v>
      </c>
      <c r="G33" s="186" t="s">
        <v>37</v>
      </c>
      <c r="H33" s="186"/>
      <c r="I33" s="186"/>
      <c r="J33" s="134" t="s">
        <v>64</v>
      </c>
      <c r="K33" s="134" t="s">
        <v>64</v>
      </c>
      <c r="L33" s="108" t="s">
        <v>76</v>
      </c>
      <c r="M33" s="108" t="s">
        <v>66</v>
      </c>
      <c r="N33" s="108" t="s">
        <v>66</v>
      </c>
      <c r="O33" s="115" t="s">
        <v>68</v>
      </c>
      <c r="P33" s="115" t="s">
        <v>68</v>
      </c>
      <c r="Q33" s="108" t="s">
        <v>38</v>
      </c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R33" s="102"/>
      <c r="AS33" s="102"/>
      <c r="AT33" s="102"/>
      <c r="BC33" s="102"/>
      <c r="BH33" s="102"/>
      <c r="BI33" s="102"/>
      <c r="BK33" s="102"/>
    </row>
    <row r="34" spans="1:63" x14ac:dyDescent="0.3">
      <c r="A34" s="193"/>
      <c r="B34" s="195"/>
      <c r="C34" s="120" t="s">
        <v>39</v>
      </c>
      <c r="D34" s="109" t="s">
        <v>40</v>
      </c>
      <c r="E34" s="174" t="s">
        <v>63</v>
      </c>
      <c r="F34" s="112" t="s">
        <v>41</v>
      </c>
      <c r="G34" s="109" t="s">
        <v>42</v>
      </c>
      <c r="H34" s="109" t="s">
        <v>43</v>
      </c>
      <c r="I34" s="109" t="s">
        <v>80</v>
      </c>
      <c r="J34" s="135" t="s">
        <v>65</v>
      </c>
      <c r="K34" s="135" t="s">
        <v>65</v>
      </c>
      <c r="L34" s="109" t="s">
        <v>75</v>
      </c>
      <c r="M34" s="109" t="s">
        <v>67</v>
      </c>
      <c r="N34" s="109" t="s">
        <v>86</v>
      </c>
      <c r="O34" s="116" t="s">
        <v>77</v>
      </c>
      <c r="P34" s="116" t="s">
        <v>90</v>
      </c>
      <c r="Q34" s="109" t="s">
        <v>44</v>
      </c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R34" s="102"/>
      <c r="AS34" s="102"/>
      <c r="AT34" s="102"/>
      <c r="BC34" s="102"/>
      <c r="BH34" s="102"/>
      <c r="BI34" s="102"/>
      <c r="BK34" s="102"/>
    </row>
    <row r="35" spans="1:63" ht="15.6" x14ac:dyDescent="0.35">
      <c r="A35" s="193"/>
      <c r="B35" s="195"/>
      <c r="C35" s="120" t="s">
        <v>45</v>
      </c>
      <c r="D35" s="114" t="s">
        <v>46</v>
      </c>
      <c r="E35" s="109" t="s">
        <v>60</v>
      </c>
      <c r="F35" s="112" t="s">
        <v>61</v>
      </c>
      <c r="G35" s="114"/>
      <c r="H35" s="109" t="s">
        <v>82</v>
      </c>
      <c r="I35" s="145" t="s">
        <v>78</v>
      </c>
      <c r="J35" s="136" t="s">
        <v>69</v>
      </c>
      <c r="K35" s="136" t="s">
        <v>70</v>
      </c>
      <c r="L35" s="109" t="s">
        <v>58</v>
      </c>
      <c r="M35" s="109" t="s">
        <v>87</v>
      </c>
      <c r="N35" s="109" t="s">
        <v>88</v>
      </c>
      <c r="O35" s="116" t="s">
        <v>91</v>
      </c>
      <c r="P35" s="116" t="s">
        <v>92</v>
      </c>
      <c r="Q35" s="109" t="s">
        <v>59</v>
      </c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R35" s="102"/>
      <c r="AS35" s="102"/>
      <c r="AT35" s="102"/>
      <c r="BC35" s="102"/>
      <c r="BH35" s="102"/>
      <c r="BI35" s="102"/>
      <c r="BK35" s="102"/>
    </row>
    <row r="36" spans="1:63" ht="16.2" thickBot="1" x14ac:dyDescent="0.4">
      <c r="A36" s="121"/>
      <c r="B36" s="122"/>
      <c r="C36" s="123"/>
      <c r="D36" s="110" t="s">
        <v>28</v>
      </c>
      <c r="E36" s="110" t="s">
        <v>47</v>
      </c>
      <c r="F36" s="113" t="s">
        <v>47</v>
      </c>
      <c r="G36" s="110" t="s">
        <v>81</v>
      </c>
      <c r="H36" s="110" t="s">
        <v>89</v>
      </c>
      <c r="I36" s="110" t="s">
        <v>79</v>
      </c>
      <c r="J36" s="137" t="s">
        <v>8</v>
      </c>
      <c r="K36" s="137" t="s">
        <v>8</v>
      </c>
      <c r="L36" s="110" t="s">
        <v>28</v>
      </c>
      <c r="M36" s="110" t="s">
        <v>28</v>
      </c>
      <c r="N36" s="110" t="s">
        <v>28</v>
      </c>
      <c r="O36" s="117" t="s">
        <v>28</v>
      </c>
      <c r="P36" s="117" t="s">
        <v>28</v>
      </c>
      <c r="Q36" s="110" t="s">
        <v>28</v>
      </c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R36" s="102"/>
      <c r="AS36" s="102"/>
      <c r="AT36" s="102"/>
      <c r="BC36" s="102"/>
      <c r="BH36" s="102"/>
      <c r="BI36" s="102"/>
      <c r="BK36" s="102"/>
    </row>
    <row r="37" spans="1:63" ht="15" thickBot="1" x14ac:dyDescent="0.35">
      <c r="A37" s="124" t="s">
        <v>48</v>
      </c>
      <c r="B37" s="125" t="s">
        <v>49</v>
      </c>
      <c r="C37" s="125" t="s">
        <v>50</v>
      </c>
      <c r="D37" s="126" t="s">
        <v>51</v>
      </c>
      <c r="E37" s="126" t="s">
        <v>83</v>
      </c>
      <c r="F37" s="126" t="s">
        <v>84</v>
      </c>
      <c r="G37" s="126" t="s">
        <v>85</v>
      </c>
      <c r="H37" s="126" t="s">
        <v>97</v>
      </c>
      <c r="I37" s="126" t="s">
        <v>98</v>
      </c>
      <c r="J37" s="126" t="s">
        <v>99</v>
      </c>
      <c r="K37" s="126" t="s">
        <v>100</v>
      </c>
      <c r="L37" s="126" t="s">
        <v>101</v>
      </c>
      <c r="M37" s="126" t="s">
        <v>102</v>
      </c>
      <c r="N37" s="126" t="s">
        <v>103</v>
      </c>
      <c r="O37" s="126" t="s">
        <v>104</v>
      </c>
      <c r="P37" s="126" t="s">
        <v>105</v>
      </c>
      <c r="Q37" s="126" t="s">
        <v>106</v>
      </c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R37" s="102"/>
      <c r="AS37" s="102"/>
      <c r="AT37" s="102"/>
      <c r="BC37" s="102"/>
      <c r="BH37" s="102"/>
      <c r="BI37" s="102"/>
      <c r="BK37" s="102"/>
    </row>
    <row r="38" spans="1:63" s="76" customFormat="1" ht="15" thickBot="1" x14ac:dyDescent="0.35">
      <c r="A38" s="77">
        <v>4</v>
      </c>
      <c r="B38" s="70">
        <v>1</v>
      </c>
      <c r="C38" s="70">
        <f>F26</f>
        <v>91</v>
      </c>
      <c r="D38" s="78" t="s">
        <v>107</v>
      </c>
      <c r="E38" s="128">
        <f t="shared" ref="E38:E69" si="0">(($D$29-$D$28)/($F$27-$F$26))*(C38-$F$26)</f>
        <v>0</v>
      </c>
      <c r="F38" s="72">
        <f>$D$28</f>
        <v>20</v>
      </c>
      <c r="G38" s="93">
        <f t="shared" ref="G38:G69" si="1">$D$15+$D$16+$D$17*E38/10</f>
        <v>11.469372</v>
      </c>
      <c r="H38" s="93">
        <f t="shared" ref="H38:H69" si="2">$C$15+$C$16+$C$17*E38/10</f>
        <v>29.941480000000006</v>
      </c>
      <c r="I38" s="93">
        <f>G38+($D$19/100)*(H38-G38)</f>
        <v>21.629031400000002</v>
      </c>
      <c r="J38" s="147"/>
      <c r="K38" s="147"/>
      <c r="L38" s="99"/>
      <c r="M38" s="74"/>
      <c r="N38" s="92"/>
      <c r="O38" s="178" t="s">
        <v>96</v>
      </c>
      <c r="P38" s="179"/>
      <c r="Q38" s="73" t="s">
        <v>123</v>
      </c>
      <c r="R38" s="75"/>
    </row>
    <row r="39" spans="1:63" s="76" customFormat="1" ht="15" thickBot="1" x14ac:dyDescent="0.35">
      <c r="A39" s="77">
        <v>4</v>
      </c>
      <c r="B39" s="70">
        <v>2</v>
      </c>
      <c r="C39" s="70">
        <f>C38+1</f>
        <v>92</v>
      </c>
      <c r="D39" s="78" t="s">
        <v>108</v>
      </c>
      <c r="E39" s="128">
        <f t="shared" si="0"/>
        <v>0.18518518518518517</v>
      </c>
      <c r="F39" s="93">
        <f t="shared" ref="F39:F70" si="3">$D$28+E39</f>
        <v>20.185185185185187</v>
      </c>
      <c r="G39" s="93">
        <f t="shared" si="1"/>
        <v>11.578142888888889</v>
      </c>
      <c r="H39" s="93">
        <f t="shared" si="2"/>
        <v>30.226119259259264</v>
      </c>
      <c r="I39" s="93">
        <f t="shared" ref="I39:I102" si="4">G39+($D$19/100)*(H39-G39)</f>
        <v>21.834529892592595</v>
      </c>
      <c r="J39" s="147"/>
      <c r="K39" s="147"/>
      <c r="L39" s="99"/>
      <c r="M39" s="74"/>
      <c r="N39" s="92"/>
      <c r="O39" s="94"/>
      <c r="P39" s="94"/>
      <c r="Q39" s="73" t="s">
        <v>124</v>
      </c>
      <c r="R39" s="75"/>
    </row>
    <row r="40" spans="1:63" s="76" customFormat="1" ht="15" thickBot="1" x14ac:dyDescent="0.35">
      <c r="A40" s="77">
        <v>4</v>
      </c>
      <c r="B40" s="70">
        <v>3</v>
      </c>
      <c r="C40" s="70">
        <f t="shared" ref="C40:C52" si="5">C39+1</f>
        <v>93</v>
      </c>
      <c r="D40" s="78" t="s">
        <v>109</v>
      </c>
      <c r="E40" s="128">
        <f t="shared" si="0"/>
        <v>0.37037037037037035</v>
      </c>
      <c r="F40" s="93">
        <f t="shared" si="3"/>
        <v>20.37037037037037</v>
      </c>
      <c r="G40" s="93">
        <f t="shared" si="1"/>
        <v>11.686913777777777</v>
      </c>
      <c r="H40" s="93">
        <f t="shared" si="2"/>
        <v>30.510758518518525</v>
      </c>
      <c r="I40" s="93">
        <f t="shared" si="4"/>
        <v>22.040028385185188</v>
      </c>
      <c r="J40" s="147"/>
      <c r="K40" s="147"/>
      <c r="L40" s="99"/>
      <c r="M40" s="74"/>
      <c r="N40" s="92"/>
      <c r="O40" s="94"/>
      <c r="P40" s="94"/>
      <c r="Q40" s="73" t="s">
        <v>125</v>
      </c>
      <c r="R40" s="75"/>
    </row>
    <row r="41" spans="1:63" s="76" customFormat="1" ht="15" thickBot="1" x14ac:dyDescent="0.35">
      <c r="A41" s="77">
        <v>4</v>
      </c>
      <c r="B41" s="70">
        <v>4</v>
      </c>
      <c r="C41" s="70">
        <f t="shared" si="5"/>
        <v>94</v>
      </c>
      <c r="D41" s="78" t="s">
        <v>127</v>
      </c>
      <c r="E41" s="128">
        <f t="shared" si="0"/>
        <v>0.55555555555555558</v>
      </c>
      <c r="F41" s="93">
        <f t="shared" ref="F41:F53" si="6">$D$28+E41</f>
        <v>20.555555555555557</v>
      </c>
      <c r="G41" s="93">
        <f t="shared" ref="G41:G53" si="7">$D$15+$D$16+$D$17*E41/10</f>
        <v>11.795684666666666</v>
      </c>
      <c r="H41" s="93">
        <f t="shared" ref="H41:H53" si="8">$C$15+$C$16+$C$17*E41/10</f>
        <v>30.795397777777783</v>
      </c>
      <c r="I41" s="93">
        <f t="shared" ref="I41:I53" si="9">G41+($D$19/100)*(H41-G41)</f>
        <v>22.245526877777781</v>
      </c>
      <c r="J41" s="147"/>
      <c r="K41" s="147"/>
      <c r="L41" s="175"/>
      <c r="M41" s="74"/>
      <c r="N41" s="92"/>
      <c r="O41" s="94"/>
      <c r="P41" s="94"/>
      <c r="Q41" s="73"/>
      <c r="R41" s="75"/>
    </row>
    <row r="42" spans="1:63" s="76" customFormat="1" ht="15" thickBot="1" x14ac:dyDescent="0.35">
      <c r="A42" s="77">
        <v>4</v>
      </c>
      <c r="B42" s="70">
        <v>5</v>
      </c>
      <c r="C42" s="70">
        <f t="shared" si="5"/>
        <v>95</v>
      </c>
      <c r="D42" s="78" t="s">
        <v>128</v>
      </c>
      <c r="E42" s="128">
        <f t="shared" si="0"/>
        <v>0.7407407407407407</v>
      </c>
      <c r="F42" s="93">
        <f t="shared" si="6"/>
        <v>20.74074074074074</v>
      </c>
      <c r="G42" s="93">
        <f t="shared" si="7"/>
        <v>11.904455555555556</v>
      </c>
      <c r="H42" s="93">
        <f t="shared" si="8"/>
        <v>31.080037037037044</v>
      </c>
      <c r="I42" s="93">
        <f t="shared" si="9"/>
        <v>22.451025370370374</v>
      </c>
      <c r="J42" s="147"/>
      <c r="K42" s="147"/>
      <c r="L42" s="175"/>
      <c r="M42" s="74"/>
      <c r="N42" s="92"/>
      <c r="O42" s="94"/>
      <c r="P42" s="94"/>
      <c r="Q42" s="73"/>
      <c r="R42" s="75"/>
    </row>
    <row r="43" spans="1:63" s="76" customFormat="1" ht="15" thickBot="1" x14ac:dyDescent="0.35">
      <c r="A43" s="77">
        <v>4</v>
      </c>
      <c r="B43" s="70">
        <v>6</v>
      </c>
      <c r="C43" s="70">
        <f t="shared" si="5"/>
        <v>96</v>
      </c>
      <c r="D43" s="78" t="s">
        <v>129</v>
      </c>
      <c r="E43" s="128">
        <f t="shared" si="0"/>
        <v>0.92592592592592582</v>
      </c>
      <c r="F43" s="93">
        <f t="shared" si="6"/>
        <v>20.925925925925927</v>
      </c>
      <c r="G43" s="93">
        <f t="shared" si="7"/>
        <v>12.013226444444445</v>
      </c>
      <c r="H43" s="93">
        <f t="shared" si="8"/>
        <v>31.364676296296302</v>
      </c>
      <c r="I43" s="93">
        <f t="shared" si="9"/>
        <v>22.656523862962967</v>
      </c>
      <c r="J43" s="147"/>
      <c r="K43" s="147"/>
      <c r="L43" s="175"/>
      <c r="M43" s="74"/>
      <c r="N43" s="92"/>
      <c r="O43" s="94"/>
      <c r="P43" s="94"/>
      <c r="Q43" s="73"/>
      <c r="R43" s="75"/>
    </row>
    <row r="44" spans="1:63" s="76" customFormat="1" ht="15" thickBot="1" x14ac:dyDescent="0.35">
      <c r="A44" s="77">
        <v>4</v>
      </c>
      <c r="B44" s="70">
        <v>7</v>
      </c>
      <c r="C44" s="70">
        <f t="shared" si="5"/>
        <v>97</v>
      </c>
      <c r="D44" s="78" t="s">
        <v>130</v>
      </c>
      <c r="E44" s="128">
        <f t="shared" si="0"/>
        <v>1.1111111111111112</v>
      </c>
      <c r="F44" s="93">
        <f t="shared" si="6"/>
        <v>21.111111111111111</v>
      </c>
      <c r="G44" s="93">
        <f t="shared" si="7"/>
        <v>12.121997333333333</v>
      </c>
      <c r="H44" s="93">
        <f t="shared" si="8"/>
        <v>31.64931555555556</v>
      </c>
      <c r="I44" s="93">
        <f t="shared" si="9"/>
        <v>22.86202235555556</v>
      </c>
      <c r="J44" s="147"/>
      <c r="K44" s="147"/>
      <c r="L44" s="175"/>
      <c r="M44" s="74"/>
      <c r="N44" s="92"/>
      <c r="O44" s="94"/>
      <c r="P44" s="94"/>
      <c r="Q44" s="73"/>
      <c r="R44" s="75"/>
    </row>
    <row r="45" spans="1:63" s="76" customFormat="1" ht="15" thickBot="1" x14ac:dyDescent="0.35">
      <c r="A45" s="77">
        <v>4</v>
      </c>
      <c r="B45" s="70">
        <v>8</v>
      </c>
      <c r="C45" s="70">
        <f t="shared" si="5"/>
        <v>98</v>
      </c>
      <c r="D45" s="78" t="s">
        <v>131</v>
      </c>
      <c r="E45" s="128">
        <f t="shared" si="0"/>
        <v>1.2962962962962963</v>
      </c>
      <c r="F45" s="93">
        <f t="shared" si="6"/>
        <v>21.296296296296298</v>
      </c>
      <c r="G45" s="93">
        <f t="shared" si="7"/>
        <v>12.230768222222222</v>
      </c>
      <c r="H45" s="93">
        <f t="shared" si="8"/>
        <v>31.933954814814822</v>
      </c>
      <c r="I45" s="93">
        <f t="shared" si="9"/>
        <v>23.067520848148156</v>
      </c>
      <c r="J45" s="147"/>
      <c r="K45" s="147"/>
      <c r="L45" s="175"/>
      <c r="M45" s="74"/>
      <c r="N45" s="92"/>
      <c r="O45" s="94"/>
      <c r="P45" s="94"/>
      <c r="Q45" s="73"/>
      <c r="R45" s="75"/>
    </row>
    <row r="46" spans="1:63" s="76" customFormat="1" ht="15" thickBot="1" x14ac:dyDescent="0.35">
      <c r="A46" s="77">
        <v>4</v>
      </c>
      <c r="B46" s="70">
        <v>9</v>
      </c>
      <c r="C46" s="70">
        <f t="shared" si="5"/>
        <v>99</v>
      </c>
      <c r="D46" s="78"/>
      <c r="E46" s="128">
        <f t="shared" si="0"/>
        <v>1.4814814814814814</v>
      </c>
      <c r="F46" s="93">
        <f t="shared" si="6"/>
        <v>21.481481481481481</v>
      </c>
      <c r="G46" s="93">
        <f t="shared" si="7"/>
        <v>12.339539111111112</v>
      </c>
      <c r="H46" s="93">
        <f t="shared" si="8"/>
        <v>32.218594074074076</v>
      </c>
      <c r="I46" s="93">
        <f t="shared" si="9"/>
        <v>23.273019340740746</v>
      </c>
      <c r="J46" s="147"/>
      <c r="K46" s="147"/>
      <c r="L46" s="175"/>
      <c r="M46" s="74"/>
      <c r="N46" s="92"/>
      <c r="O46" s="94"/>
      <c r="P46" s="94"/>
      <c r="Q46" s="73"/>
      <c r="R46" s="75"/>
    </row>
    <row r="47" spans="1:63" s="76" customFormat="1" ht="15" thickBot="1" x14ac:dyDescent="0.35">
      <c r="A47" s="77">
        <v>4</v>
      </c>
      <c r="B47" s="70">
        <v>10</v>
      </c>
      <c r="C47" s="70">
        <f t="shared" si="5"/>
        <v>100</v>
      </c>
      <c r="D47" s="78"/>
      <c r="E47" s="128">
        <f t="shared" si="0"/>
        <v>1.6666666666666665</v>
      </c>
      <c r="F47" s="93">
        <f t="shared" si="6"/>
        <v>21.666666666666668</v>
      </c>
      <c r="G47" s="93">
        <f t="shared" si="7"/>
        <v>12.448309999999999</v>
      </c>
      <c r="H47" s="93">
        <f t="shared" si="8"/>
        <v>32.503233333333341</v>
      </c>
      <c r="I47" s="93">
        <f t="shared" si="9"/>
        <v>23.478517833333338</v>
      </c>
      <c r="J47" s="147"/>
      <c r="K47" s="147"/>
      <c r="L47" s="175"/>
      <c r="M47" s="74"/>
      <c r="N47" s="92"/>
      <c r="O47" s="94"/>
      <c r="P47" s="94"/>
      <c r="Q47" s="73"/>
      <c r="R47" s="75"/>
    </row>
    <row r="48" spans="1:63" s="76" customFormat="1" ht="15" thickBot="1" x14ac:dyDescent="0.35">
      <c r="A48" s="77">
        <v>4</v>
      </c>
      <c r="B48" s="70">
        <v>11</v>
      </c>
      <c r="C48" s="70">
        <f t="shared" si="5"/>
        <v>101</v>
      </c>
      <c r="D48" s="78"/>
      <c r="E48" s="128">
        <f t="shared" si="0"/>
        <v>1.8518518518518516</v>
      </c>
      <c r="F48" s="93">
        <f t="shared" si="6"/>
        <v>21.851851851851851</v>
      </c>
      <c r="G48" s="93">
        <f t="shared" si="7"/>
        <v>12.557080888888889</v>
      </c>
      <c r="H48" s="93">
        <f t="shared" si="8"/>
        <v>32.787872592592599</v>
      </c>
      <c r="I48" s="93">
        <f t="shared" si="9"/>
        <v>23.684016325925931</v>
      </c>
      <c r="J48" s="147"/>
      <c r="K48" s="147"/>
      <c r="L48" s="175"/>
      <c r="M48" s="74"/>
      <c r="N48" s="92"/>
      <c r="O48" s="94"/>
      <c r="P48" s="94"/>
      <c r="Q48" s="73"/>
      <c r="R48" s="75"/>
    </row>
    <row r="49" spans="1:19" s="76" customFormat="1" ht="15" thickBot="1" x14ac:dyDescent="0.35">
      <c r="A49" s="77">
        <v>4</v>
      </c>
      <c r="B49" s="70">
        <v>12</v>
      </c>
      <c r="C49" s="70">
        <f t="shared" si="5"/>
        <v>102</v>
      </c>
      <c r="D49" s="78"/>
      <c r="E49" s="128">
        <f t="shared" si="0"/>
        <v>2.0370370370370368</v>
      </c>
      <c r="F49" s="93">
        <f t="shared" si="6"/>
        <v>22.037037037037038</v>
      </c>
      <c r="G49" s="93">
        <f t="shared" si="7"/>
        <v>12.665851777777778</v>
      </c>
      <c r="H49" s="93">
        <f t="shared" si="8"/>
        <v>33.072511851851857</v>
      </c>
      <c r="I49" s="93">
        <f t="shared" si="9"/>
        <v>23.889514818518521</v>
      </c>
      <c r="J49" s="147"/>
      <c r="K49" s="147"/>
      <c r="L49" s="175"/>
      <c r="M49" s="74"/>
      <c r="N49" s="92"/>
      <c r="O49" s="94"/>
      <c r="P49" s="94"/>
      <c r="Q49" s="73"/>
      <c r="R49" s="75"/>
    </row>
    <row r="50" spans="1:19" s="76" customFormat="1" ht="15" thickBot="1" x14ac:dyDescent="0.35">
      <c r="A50" s="77">
        <v>4</v>
      </c>
      <c r="B50" s="70">
        <v>13</v>
      </c>
      <c r="C50" s="70">
        <f t="shared" si="5"/>
        <v>103</v>
      </c>
      <c r="D50" s="78"/>
      <c r="E50" s="128">
        <f t="shared" si="0"/>
        <v>2.2222222222222223</v>
      </c>
      <c r="F50" s="93">
        <f t="shared" si="6"/>
        <v>22.222222222222221</v>
      </c>
      <c r="G50" s="93">
        <f t="shared" si="7"/>
        <v>12.774622666666668</v>
      </c>
      <c r="H50" s="93">
        <f t="shared" si="8"/>
        <v>33.357151111111115</v>
      </c>
      <c r="I50" s="93">
        <f t="shared" si="9"/>
        <v>24.095013311111117</v>
      </c>
      <c r="J50" s="147"/>
      <c r="K50" s="147"/>
      <c r="L50" s="175"/>
      <c r="M50" s="74"/>
      <c r="N50" s="92"/>
      <c r="O50" s="94"/>
      <c r="P50" s="94"/>
      <c r="Q50" s="73"/>
      <c r="R50" s="75"/>
    </row>
    <row r="51" spans="1:19" s="76" customFormat="1" ht="15" thickBot="1" x14ac:dyDescent="0.35">
      <c r="A51" s="77">
        <v>4</v>
      </c>
      <c r="B51" s="70">
        <v>14</v>
      </c>
      <c r="C51" s="70">
        <f t="shared" si="5"/>
        <v>104</v>
      </c>
      <c r="D51" s="78"/>
      <c r="E51" s="128">
        <f t="shared" si="0"/>
        <v>2.4074074074074074</v>
      </c>
      <c r="F51" s="93">
        <f t="shared" si="6"/>
        <v>22.407407407407408</v>
      </c>
      <c r="G51" s="93">
        <f t="shared" si="7"/>
        <v>12.883393555555555</v>
      </c>
      <c r="H51" s="93">
        <f t="shared" si="8"/>
        <v>33.641790370370373</v>
      </c>
      <c r="I51" s="93">
        <f t="shared" si="9"/>
        <v>24.300511803703706</v>
      </c>
      <c r="J51" s="147"/>
      <c r="K51" s="147"/>
      <c r="L51" s="175"/>
      <c r="M51" s="74"/>
      <c r="N51" s="92"/>
      <c r="O51" s="94"/>
      <c r="P51" s="94"/>
      <c r="Q51" s="73"/>
      <c r="R51" s="75"/>
    </row>
    <row r="52" spans="1:19" s="76" customFormat="1" ht="15" thickBot="1" x14ac:dyDescent="0.35">
      <c r="A52" s="77">
        <v>4</v>
      </c>
      <c r="B52" s="70">
        <v>15</v>
      </c>
      <c r="C52" s="70">
        <f t="shared" si="5"/>
        <v>105</v>
      </c>
      <c r="D52" s="78"/>
      <c r="E52" s="128">
        <f t="shared" si="0"/>
        <v>2.5925925925925926</v>
      </c>
      <c r="F52" s="93">
        <f t="shared" si="6"/>
        <v>22.592592592592592</v>
      </c>
      <c r="G52" s="93">
        <f t="shared" si="7"/>
        <v>12.992164444444445</v>
      </c>
      <c r="H52" s="93">
        <f t="shared" si="8"/>
        <v>33.926429629629638</v>
      </c>
      <c r="I52" s="93">
        <f t="shared" si="9"/>
        <v>24.506010296296303</v>
      </c>
      <c r="J52" s="147"/>
      <c r="K52" s="147"/>
      <c r="L52" s="175"/>
      <c r="M52" s="74"/>
      <c r="N52" s="92"/>
      <c r="O52" s="94"/>
      <c r="P52" s="94"/>
      <c r="Q52" s="73"/>
      <c r="R52" s="75"/>
    </row>
    <row r="53" spans="1:19" s="91" customFormat="1" ht="15" thickBot="1" x14ac:dyDescent="0.35">
      <c r="A53" s="80">
        <v>4</v>
      </c>
      <c r="B53" s="81">
        <v>16</v>
      </c>
      <c r="C53" s="81">
        <v>106</v>
      </c>
      <c r="D53" s="169">
        <v>1</v>
      </c>
      <c r="E53" s="127">
        <f t="shared" si="0"/>
        <v>2.7777777777777777</v>
      </c>
      <c r="F53" s="127">
        <f t="shared" si="6"/>
        <v>22.777777777777779</v>
      </c>
      <c r="G53" s="127">
        <f t="shared" si="7"/>
        <v>13.100935333333334</v>
      </c>
      <c r="H53" s="127">
        <f t="shared" si="8"/>
        <v>34.211068888888896</v>
      </c>
      <c r="I53" s="127">
        <f t="shared" si="9"/>
        <v>24.711508788888896</v>
      </c>
      <c r="J53" s="127">
        <v>8.2100000000000009</v>
      </c>
      <c r="K53" s="127">
        <v>10.92</v>
      </c>
      <c r="L53" s="96">
        <f>J53*2+J53*(F53-20)/10</f>
        <v>18.700555555555557</v>
      </c>
      <c r="M53" s="79">
        <f t="shared" ref="M53:M84" si="10">I53-L53</f>
        <v>6.0109532333333391</v>
      </c>
      <c r="N53" s="82">
        <f t="shared" ref="N53:N84" si="11">H53-L53</f>
        <v>15.510513333333339</v>
      </c>
      <c r="O53" s="132">
        <f t="shared" ref="O53:P74" si="12">IF(M53&gt;0,M53,)</f>
        <v>6.0109532333333391</v>
      </c>
      <c r="P53" s="132">
        <f t="shared" si="12"/>
        <v>15.510513333333339</v>
      </c>
      <c r="Q53" s="83"/>
      <c r="R53" s="90"/>
    </row>
    <row r="54" spans="1:19" s="76" customFormat="1" ht="15" thickBot="1" x14ac:dyDescent="0.35">
      <c r="A54" s="77">
        <v>4</v>
      </c>
      <c r="B54" s="70">
        <v>17</v>
      </c>
      <c r="C54" s="70">
        <v>107</v>
      </c>
      <c r="D54" s="170">
        <v>0</v>
      </c>
      <c r="E54" s="128">
        <f t="shared" si="0"/>
        <v>2.9629629629629628</v>
      </c>
      <c r="F54" s="93">
        <f t="shared" si="3"/>
        <v>22.962962962962962</v>
      </c>
      <c r="G54" s="93">
        <f t="shared" si="1"/>
        <v>13.209706222222222</v>
      </c>
      <c r="H54" s="93">
        <f t="shared" si="2"/>
        <v>34.495708148148154</v>
      </c>
      <c r="I54" s="93">
        <f t="shared" si="4"/>
        <v>24.917007281481485</v>
      </c>
      <c r="J54" s="147">
        <v>8.1300000000000008</v>
      </c>
      <c r="K54" s="147">
        <v>10.9</v>
      </c>
      <c r="L54" s="149">
        <f t="shared" ref="L54:L56" si="13">J54*2+J54*(F54-20)/10</f>
        <v>18.66888888888889</v>
      </c>
      <c r="M54" s="74">
        <f t="shared" si="10"/>
        <v>6.2481183925925947</v>
      </c>
      <c r="N54" s="92">
        <f t="shared" si="11"/>
        <v>15.826819259259263</v>
      </c>
      <c r="O54" s="94">
        <f t="shared" si="12"/>
        <v>6.2481183925925947</v>
      </c>
      <c r="P54" s="94">
        <f t="shared" si="12"/>
        <v>15.826819259259263</v>
      </c>
      <c r="Q54" s="73"/>
      <c r="R54" s="75"/>
    </row>
    <row r="55" spans="1:19" s="76" customFormat="1" ht="15" thickBot="1" x14ac:dyDescent="0.35">
      <c r="A55" s="77">
        <v>4</v>
      </c>
      <c r="B55" s="70">
        <v>18</v>
      </c>
      <c r="C55" s="70">
        <v>108</v>
      </c>
      <c r="D55" s="170">
        <v>0</v>
      </c>
      <c r="E55" s="128">
        <f t="shared" si="0"/>
        <v>3.1481481481481479</v>
      </c>
      <c r="F55" s="93">
        <f t="shared" si="3"/>
        <v>23.148148148148149</v>
      </c>
      <c r="G55" s="93">
        <f t="shared" si="1"/>
        <v>13.318477111111111</v>
      </c>
      <c r="H55" s="93">
        <f t="shared" si="2"/>
        <v>34.780347407407412</v>
      </c>
      <c r="I55" s="93">
        <f t="shared" si="4"/>
        <v>25.122505774074078</v>
      </c>
      <c r="J55" s="147">
        <v>8.11</v>
      </c>
      <c r="K55" s="147">
        <v>10.92</v>
      </c>
      <c r="L55" s="149">
        <f t="shared" si="13"/>
        <v>18.773148148148149</v>
      </c>
      <c r="M55" s="74">
        <f t="shared" si="10"/>
        <v>6.3493576259259292</v>
      </c>
      <c r="N55" s="92">
        <f t="shared" si="11"/>
        <v>16.007199259259263</v>
      </c>
      <c r="O55" s="94">
        <f t="shared" si="12"/>
        <v>6.3493576259259292</v>
      </c>
      <c r="P55" s="94">
        <f t="shared" si="12"/>
        <v>16.007199259259263</v>
      </c>
      <c r="Q55" s="73"/>
      <c r="R55" s="75"/>
    </row>
    <row r="56" spans="1:19" s="76" customFormat="1" ht="15" thickBot="1" x14ac:dyDescent="0.35">
      <c r="A56" s="77">
        <v>4</v>
      </c>
      <c r="B56" s="70">
        <v>19</v>
      </c>
      <c r="C56" s="70">
        <v>109</v>
      </c>
      <c r="D56" s="170">
        <v>0</v>
      </c>
      <c r="E56" s="128">
        <f t="shared" si="0"/>
        <v>3.333333333333333</v>
      </c>
      <c r="F56" s="93">
        <f t="shared" si="3"/>
        <v>23.333333333333332</v>
      </c>
      <c r="G56" s="93">
        <f t="shared" si="1"/>
        <v>13.427248000000001</v>
      </c>
      <c r="H56" s="93">
        <f t="shared" si="2"/>
        <v>35.06498666666667</v>
      </c>
      <c r="I56" s="93">
        <f t="shared" si="4"/>
        <v>25.328004266666671</v>
      </c>
      <c r="J56" s="147">
        <v>8.1</v>
      </c>
      <c r="K56" s="147">
        <v>10.95</v>
      </c>
      <c r="L56" s="149">
        <f t="shared" si="13"/>
        <v>18.899999999999999</v>
      </c>
      <c r="M56" s="74">
        <f t="shared" si="10"/>
        <v>6.4280042666666724</v>
      </c>
      <c r="N56" s="92">
        <f t="shared" si="11"/>
        <v>16.164986666666671</v>
      </c>
      <c r="O56" s="94">
        <f t="shared" si="12"/>
        <v>6.4280042666666724</v>
      </c>
      <c r="P56" s="94">
        <f t="shared" si="12"/>
        <v>16.164986666666671</v>
      </c>
      <c r="Q56" s="73"/>
      <c r="R56" s="75"/>
    </row>
    <row r="57" spans="1:19" s="76" customFormat="1" ht="15" thickBot="1" x14ac:dyDescent="0.35">
      <c r="A57" s="77">
        <v>4</v>
      </c>
      <c r="B57" s="70">
        <v>20</v>
      </c>
      <c r="C57" s="70">
        <v>110</v>
      </c>
      <c r="D57" s="170">
        <v>0</v>
      </c>
      <c r="E57" s="128">
        <f t="shared" si="0"/>
        <v>3.5185185185185182</v>
      </c>
      <c r="F57" s="93">
        <f t="shared" si="3"/>
        <v>23.518518518518519</v>
      </c>
      <c r="G57" s="93">
        <f t="shared" si="1"/>
        <v>13.53601888888889</v>
      </c>
      <c r="H57" s="93">
        <f t="shared" si="2"/>
        <v>35.349625925925935</v>
      </c>
      <c r="I57" s="93">
        <f t="shared" si="4"/>
        <v>25.533502759259264</v>
      </c>
      <c r="J57" s="147">
        <v>8.07</v>
      </c>
      <c r="K57" s="147">
        <v>10.95</v>
      </c>
      <c r="L57" s="149">
        <f>J57*2+K57*(F57-25)/10</f>
        <v>14.517777777777779</v>
      </c>
      <c r="M57" s="74">
        <f t="shared" si="10"/>
        <v>11.015724981481485</v>
      </c>
      <c r="N57" s="92">
        <f t="shared" si="11"/>
        <v>20.831848148148154</v>
      </c>
      <c r="O57" s="94">
        <f t="shared" si="12"/>
        <v>11.015724981481485</v>
      </c>
      <c r="P57" s="94">
        <f t="shared" si="12"/>
        <v>20.831848148148154</v>
      </c>
      <c r="Q57" s="73"/>
      <c r="R57" s="75"/>
    </row>
    <row r="58" spans="1:19" s="76" customFormat="1" ht="15" thickBot="1" x14ac:dyDescent="0.35">
      <c r="A58" s="77">
        <v>4</v>
      </c>
      <c r="B58" s="70">
        <v>21</v>
      </c>
      <c r="C58" s="70">
        <v>111</v>
      </c>
      <c r="D58" s="170">
        <v>0</v>
      </c>
      <c r="E58" s="128">
        <f t="shared" si="0"/>
        <v>3.7037037037037033</v>
      </c>
      <c r="F58" s="93">
        <f t="shared" si="3"/>
        <v>23.703703703703702</v>
      </c>
      <c r="G58" s="93">
        <f t="shared" si="1"/>
        <v>13.644789777777778</v>
      </c>
      <c r="H58" s="93">
        <f t="shared" si="2"/>
        <v>35.634265185185193</v>
      </c>
      <c r="I58" s="93">
        <f t="shared" si="4"/>
        <v>25.739001251851857</v>
      </c>
      <c r="J58" s="147">
        <v>8.02</v>
      </c>
      <c r="K58" s="147">
        <v>10.94</v>
      </c>
      <c r="L58" s="149">
        <f t="shared" ref="L58:L121" si="14">J58*2+K58*(F58-25)/10</f>
        <v>14.621851851851849</v>
      </c>
      <c r="M58" s="74">
        <f t="shared" si="10"/>
        <v>11.117149400000008</v>
      </c>
      <c r="N58" s="92">
        <f t="shared" si="11"/>
        <v>21.012413333333342</v>
      </c>
      <c r="O58" s="94">
        <f t="shared" si="12"/>
        <v>11.117149400000008</v>
      </c>
      <c r="P58" s="94">
        <f t="shared" si="12"/>
        <v>21.012413333333342</v>
      </c>
      <c r="Q58" s="73"/>
      <c r="R58" s="75"/>
    </row>
    <row r="59" spans="1:19" s="76" customFormat="1" ht="15" thickBot="1" x14ac:dyDescent="0.35">
      <c r="A59" s="77">
        <v>4</v>
      </c>
      <c r="B59" s="70">
        <v>22</v>
      </c>
      <c r="C59" s="70">
        <v>112</v>
      </c>
      <c r="D59" s="170">
        <v>0</v>
      </c>
      <c r="E59" s="128">
        <f t="shared" si="0"/>
        <v>3.8888888888888888</v>
      </c>
      <c r="F59" s="93">
        <f t="shared" si="3"/>
        <v>23.888888888888889</v>
      </c>
      <c r="G59" s="93">
        <f t="shared" si="1"/>
        <v>13.753560666666667</v>
      </c>
      <c r="H59" s="93">
        <f t="shared" si="2"/>
        <v>35.918904444444451</v>
      </c>
      <c r="I59" s="93">
        <f t="shared" si="4"/>
        <v>25.94449974444445</v>
      </c>
      <c r="J59" s="147">
        <v>7.94</v>
      </c>
      <c r="K59" s="147">
        <v>10.9</v>
      </c>
      <c r="L59" s="149">
        <f t="shared" si="14"/>
        <v>14.66888888888889</v>
      </c>
      <c r="M59" s="74">
        <f t="shared" si="10"/>
        <v>11.275610855555559</v>
      </c>
      <c r="N59" s="92">
        <f t="shared" si="11"/>
        <v>21.25001555555556</v>
      </c>
      <c r="O59" s="94">
        <f t="shared" si="12"/>
        <v>11.275610855555559</v>
      </c>
      <c r="P59" s="94">
        <f t="shared" si="12"/>
        <v>21.25001555555556</v>
      </c>
      <c r="Q59" s="73"/>
      <c r="R59" s="75"/>
    </row>
    <row r="60" spans="1:19" s="76" customFormat="1" ht="15" thickBot="1" x14ac:dyDescent="0.35">
      <c r="A60" s="77">
        <v>4</v>
      </c>
      <c r="B60" s="70">
        <v>23</v>
      </c>
      <c r="C60" s="70">
        <v>113</v>
      </c>
      <c r="D60" s="170">
        <v>0</v>
      </c>
      <c r="E60" s="128">
        <f t="shared" si="0"/>
        <v>4.0740740740740735</v>
      </c>
      <c r="F60" s="93">
        <f t="shared" si="3"/>
        <v>24.074074074074073</v>
      </c>
      <c r="G60" s="93">
        <f t="shared" si="1"/>
        <v>13.862331555555556</v>
      </c>
      <c r="H60" s="93">
        <f t="shared" si="2"/>
        <v>36.203543703703708</v>
      </c>
      <c r="I60" s="93">
        <f t="shared" si="4"/>
        <v>26.149998237037039</v>
      </c>
      <c r="J60" s="147">
        <v>7.83</v>
      </c>
      <c r="K60" s="147">
        <v>10.86</v>
      </c>
      <c r="L60" s="149">
        <f t="shared" si="14"/>
        <v>14.654444444444444</v>
      </c>
      <c r="M60" s="74">
        <f t="shared" si="10"/>
        <v>11.495553792592595</v>
      </c>
      <c r="N60" s="92">
        <f t="shared" si="11"/>
        <v>21.549099259259265</v>
      </c>
      <c r="O60" s="94">
        <f t="shared" si="12"/>
        <v>11.495553792592595</v>
      </c>
      <c r="P60" s="94">
        <f t="shared" si="12"/>
        <v>21.549099259259265</v>
      </c>
      <c r="Q60" s="73"/>
      <c r="R60" s="90"/>
      <c r="S60" s="91"/>
    </row>
    <row r="61" spans="1:19" s="91" customFormat="1" ht="15" thickBot="1" x14ac:dyDescent="0.35">
      <c r="A61" s="77">
        <v>4</v>
      </c>
      <c r="B61" s="70">
        <v>24</v>
      </c>
      <c r="C61" s="70">
        <v>114</v>
      </c>
      <c r="D61" s="170">
        <v>0</v>
      </c>
      <c r="E61" s="128">
        <f t="shared" si="0"/>
        <v>4.2592592592592586</v>
      </c>
      <c r="F61" s="93">
        <f t="shared" si="3"/>
        <v>24.25925925925926</v>
      </c>
      <c r="G61" s="93">
        <f t="shared" si="1"/>
        <v>13.971102444444444</v>
      </c>
      <c r="H61" s="93">
        <f t="shared" si="2"/>
        <v>36.488182962962966</v>
      </c>
      <c r="I61" s="93">
        <f t="shared" si="4"/>
        <v>26.355496729629632</v>
      </c>
      <c r="J61" s="147">
        <v>7.79</v>
      </c>
      <c r="K61" s="147">
        <v>10.87</v>
      </c>
      <c r="L61" s="149">
        <f t="shared" si="14"/>
        <v>14.774814814814816</v>
      </c>
      <c r="M61" s="74">
        <f t="shared" si="10"/>
        <v>11.580681914814816</v>
      </c>
      <c r="N61" s="92">
        <f t="shared" si="11"/>
        <v>21.713368148148149</v>
      </c>
      <c r="O61" s="95">
        <f t="shared" si="12"/>
        <v>11.580681914814816</v>
      </c>
      <c r="P61" s="95">
        <f t="shared" si="12"/>
        <v>21.713368148148149</v>
      </c>
      <c r="Q61" s="73"/>
      <c r="R61" s="75"/>
      <c r="S61" s="75"/>
    </row>
    <row r="62" spans="1:19" s="76" customFormat="1" ht="15" thickBot="1" x14ac:dyDescent="0.35">
      <c r="A62" s="77">
        <v>4</v>
      </c>
      <c r="B62" s="70">
        <v>25</v>
      </c>
      <c r="C62" s="70">
        <v>115</v>
      </c>
      <c r="D62" s="170">
        <v>0</v>
      </c>
      <c r="E62" s="128">
        <f t="shared" si="0"/>
        <v>4.4444444444444446</v>
      </c>
      <c r="F62" s="93">
        <f t="shared" si="3"/>
        <v>24.444444444444443</v>
      </c>
      <c r="G62" s="93">
        <f t="shared" si="1"/>
        <v>14.079873333333333</v>
      </c>
      <c r="H62" s="93">
        <f t="shared" si="2"/>
        <v>36.772822222222231</v>
      </c>
      <c r="I62" s="93">
        <f t="shared" si="4"/>
        <v>26.560995222222232</v>
      </c>
      <c r="J62" s="147">
        <v>7.85</v>
      </c>
      <c r="K62" s="147">
        <v>10.93</v>
      </c>
      <c r="L62" s="149">
        <f t="shared" si="14"/>
        <v>15.092777777777775</v>
      </c>
      <c r="M62" s="74">
        <f t="shared" si="10"/>
        <v>11.468217444444457</v>
      </c>
      <c r="N62" s="92">
        <f t="shared" si="11"/>
        <v>21.680044444444455</v>
      </c>
      <c r="O62" s="94">
        <f t="shared" si="12"/>
        <v>11.468217444444457</v>
      </c>
      <c r="P62" s="94">
        <f t="shared" si="12"/>
        <v>21.680044444444455</v>
      </c>
      <c r="Q62" s="73"/>
      <c r="R62" s="75"/>
    </row>
    <row r="63" spans="1:19" s="76" customFormat="1" ht="15" thickBot="1" x14ac:dyDescent="0.35">
      <c r="A63" s="77">
        <v>4</v>
      </c>
      <c r="B63" s="70">
        <v>26</v>
      </c>
      <c r="C63" s="70">
        <v>116</v>
      </c>
      <c r="D63" s="170">
        <v>0</v>
      </c>
      <c r="E63" s="128">
        <f t="shared" si="0"/>
        <v>4.6296296296296298</v>
      </c>
      <c r="F63" s="93">
        <f t="shared" si="3"/>
        <v>24.62962962962963</v>
      </c>
      <c r="G63" s="93">
        <f t="shared" si="1"/>
        <v>14.188644222222223</v>
      </c>
      <c r="H63" s="93">
        <f t="shared" si="2"/>
        <v>37.057461481481489</v>
      </c>
      <c r="I63" s="93">
        <f t="shared" si="4"/>
        <v>26.766493714814821</v>
      </c>
      <c r="J63" s="147">
        <v>7.83</v>
      </c>
      <c r="K63" s="147">
        <v>10.92</v>
      </c>
      <c r="L63" s="149">
        <f t="shared" si="14"/>
        <v>15.255555555555556</v>
      </c>
      <c r="M63" s="74">
        <f t="shared" si="10"/>
        <v>11.510938159259265</v>
      </c>
      <c r="N63" s="92">
        <f t="shared" si="11"/>
        <v>21.801905925925933</v>
      </c>
      <c r="O63" s="94">
        <f t="shared" si="12"/>
        <v>11.510938159259265</v>
      </c>
      <c r="P63" s="94">
        <f t="shared" si="12"/>
        <v>21.801905925925933</v>
      </c>
      <c r="Q63" s="73"/>
      <c r="R63" s="75"/>
    </row>
    <row r="64" spans="1:19" s="76" customFormat="1" ht="15" thickBot="1" x14ac:dyDescent="0.35">
      <c r="A64" s="77">
        <v>4</v>
      </c>
      <c r="B64" s="70">
        <v>27</v>
      </c>
      <c r="C64" s="70">
        <v>117</v>
      </c>
      <c r="D64" s="170">
        <v>0</v>
      </c>
      <c r="E64" s="128">
        <f t="shared" si="0"/>
        <v>4.8148148148148149</v>
      </c>
      <c r="F64" s="93">
        <f t="shared" si="3"/>
        <v>24.814814814814817</v>
      </c>
      <c r="G64" s="93">
        <f t="shared" si="1"/>
        <v>14.297415111111111</v>
      </c>
      <c r="H64" s="93">
        <f t="shared" si="2"/>
        <v>37.342100740740747</v>
      </c>
      <c r="I64" s="93">
        <f t="shared" si="4"/>
        <v>26.971992207407411</v>
      </c>
      <c r="J64" s="147">
        <v>7.63</v>
      </c>
      <c r="K64" s="147">
        <v>10.76</v>
      </c>
      <c r="L64" s="149">
        <f t="shared" si="14"/>
        <v>15.060740740740743</v>
      </c>
      <c r="M64" s="74">
        <f t="shared" si="10"/>
        <v>11.911251466666668</v>
      </c>
      <c r="N64" s="92">
        <f t="shared" si="11"/>
        <v>22.281360000000006</v>
      </c>
      <c r="O64" s="95">
        <f t="shared" si="12"/>
        <v>11.911251466666668</v>
      </c>
      <c r="P64" s="95">
        <f t="shared" si="12"/>
        <v>22.281360000000006</v>
      </c>
      <c r="Q64" s="73"/>
      <c r="R64" s="75"/>
    </row>
    <row r="65" spans="1:19" s="76" customFormat="1" ht="15" thickBot="1" x14ac:dyDescent="0.35">
      <c r="A65" s="77">
        <v>4</v>
      </c>
      <c r="B65" s="70">
        <v>28</v>
      </c>
      <c r="C65" s="70">
        <v>118</v>
      </c>
      <c r="D65" s="170">
        <v>0</v>
      </c>
      <c r="E65" s="128">
        <f t="shared" si="0"/>
        <v>5</v>
      </c>
      <c r="F65" s="93">
        <f t="shared" si="3"/>
        <v>25</v>
      </c>
      <c r="G65" s="93">
        <f t="shared" si="1"/>
        <v>14.406186</v>
      </c>
      <c r="H65" s="93">
        <f t="shared" si="2"/>
        <v>37.626740000000005</v>
      </c>
      <c r="I65" s="93">
        <f t="shared" si="4"/>
        <v>27.177490700000007</v>
      </c>
      <c r="J65" s="147">
        <v>7.56</v>
      </c>
      <c r="K65" s="147">
        <v>10.71</v>
      </c>
      <c r="L65" s="149">
        <f t="shared" si="14"/>
        <v>15.12</v>
      </c>
      <c r="M65" s="71">
        <f t="shared" si="10"/>
        <v>12.057490700000008</v>
      </c>
      <c r="N65" s="72">
        <f t="shared" si="11"/>
        <v>22.506740000000008</v>
      </c>
      <c r="O65" s="94">
        <f t="shared" si="12"/>
        <v>12.057490700000008</v>
      </c>
      <c r="P65" s="94">
        <f t="shared" si="12"/>
        <v>22.506740000000008</v>
      </c>
      <c r="Q65" s="73"/>
      <c r="R65" s="75"/>
    </row>
    <row r="66" spans="1:19" s="76" customFormat="1" ht="15" thickBot="1" x14ac:dyDescent="0.35">
      <c r="A66" s="77">
        <v>4</v>
      </c>
      <c r="B66" s="70">
        <v>29</v>
      </c>
      <c r="C66" s="70">
        <v>119</v>
      </c>
      <c r="D66" s="170">
        <v>0</v>
      </c>
      <c r="E66" s="128">
        <f t="shared" si="0"/>
        <v>5.1851851851851851</v>
      </c>
      <c r="F66" s="93">
        <f t="shared" si="3"/>
        <v>25.185185185185183</v>
      </c>
      <c r="G66" s="93">
        <f t="shared" si="1"/>
        <v>14.514956888888889</v>
      </c>
      <c r="H66" s="93">
        <f t="shared" si="2"/>
        <v>37.911379259259263</v>
      </c>
      <c r="I66" s="93">
        <f t="shared" si="4"/>
        <v>27.382989192592596</v>
      </c>
      <c r="J66" s="147">
        <v>8.98</v>
      </c>
      <c r="K66" s="147">
        <v>10.92</v>
      </c>
      <c r="L66" s="149">
        <f t="shared" si="14"/>
        <v>18.162222222222223</v>
      </c>
      <c r="M66" s="71">
        <f t="shared" si="10"/>
        <v>9.2207669703703736</v>
      </c>
      <c r="N66" s="72">
        <f t="shared" si="11"/>
        <v>19.74915703703704</v>
      </c>
      <c r="O66" s="94">
        <f t="shared" si="12"/>
        <v>9.2207669703703736</v>
      </c>
      <c r="P66" s="94">
        <f t="shared" si="12"/>
        <v>19.74915703703704</v>
      </c>
      <c r="Q66" s="86"/>
      <c r="R66" s="75"/>
    </row>
    <row r="67" spans="1:19" s="76" customFormat="1" ht="15" thickBot="1" x14ac:dyDescent="0.35">
      <c r="A67" s="84">
        <v>4</v>
      </c>
      <c r="B67" s="85">
        <v>30</v>
      </c>
      <c r="C67" s="85">
        <v>120</v>
      </c>
      <c r="D67" s="170">
        <v>0</v>
      </c>
      <c r="E67" s="128">
        <f t="shared" si="0"/>
        <v>5.3703703703703702</v>
      </c>
      <c r="F67" s="93">
        <f t="shared" si="3"/>
        <v>25.37037037037037</v>
      </c>
      <c r="G67" s="93">
        <f t="shared" si="1"/>
        <v>14.623727777777777</v>
      </c>
      <c r="H67" s="93">
        <f t="shared" si="2"/>
        <v>38.196018518518528</v>
      </c>
      <c r="I67" s="93">
        <f t="shared" si="4"/>
        <v>27.588487685185193</v>
      </c>
      <c r="J67" s="147">
        <v>12.18</v>
      </c>
      <c r="K67" s="147">
        <v>13.11</v>
      </c>
      <c r="L67" s="149">
        <f t="shared" si="14"/>
        <v>24.845555555555556</v>
      </c>
      <c r="M67" s="71">
        <f t="shared" si="10"/>
        <v>2.7429321296296365</v>
      </c>
      <c r="N67" s="72">
        <f t="shared" si="11"/>
        <v>13.350462962962972</v>
      </c>
      <c r="O67" s="94">
        <f t="shared" si="12"/>
        <v>2.7429321296296365</v>
      </c>
      <c r="P67" s="94">
        <f t="shared" si="12"/>
        <v>13.350462962962972</v>
      </c>
      <c r="Q67" s="89"/>
      <c r="R67" s="75"/>
    </row>
    <row r="68" spans="1:19" s="76" customFormat="1" ht="15" thickBot="1" x14ac:dyDescent="0.35">
      <c r="A68" s="87">
        <v>5</v>
      </c>
      <c r="B68" s="88">
        <v>1</v>
      </c>
      <c r="C68" s="88">
        <v>121</v>
      </c>
      <c r="D68" s="170">
        <v>0</v>
      </c>
      <c r="E68" s="128">
        <f t="shared" si="0"/>
        <v>5.5555555555555554</v>
      </c>
      <c r="F68" s="93">
        <f t="shared" si="3"/>
        <v>25.555555555555557</v>
      </c>
      <c r="G68" s="93">
        <f t="shared" si="1"/>
        <v>14.732498666666666</v>
      </c>
      <c r="H68" s="93">
        <f t="shared" si="2"/>
        <v>38.480657777777779</v>
      </c>
      <c r="I68" s="93">
        <f t="shared" si="4"/>
        <v>27.793986177777782</v>
      </c>
      <c r="J68" s="147">
        <v>11.25</v>
      </c>
      <c r="K68" s="147">
        <v>13.36</v>
      </c>
      <c r="L68" s="149">
        <f t="shared" si="14"/>
        <v>23.242222222222225</v>
      </c>
      <c r="M68" s="71">
        <f t="shared" si="10"/>
        <v>4.5517639555555576</v>
      </c>
      <c r="N68" s="72">
        <f t="shared" si="11"/>
        <v>15.238435555555554</v>
      </c>
      <c r="O68" s="94">
        <f t="shared" si="12"/>
        <v>4.5517639555555576</v>
      </c>
      <c r="P68" s="94">
        <f t="shared" si="12"/>
        <v>15.238435555555554</v>
      </c>
      <c r="Q68" s="73"/>
      <c r="R68" s="75"/>
    </row>
    <row r="69" spans="1:19" s="76" customFormat="1" ht="15" thickBot="1" x14ac:dyDescent="0.35">
      <c r="A69" s="77">
        <v>5</v>
      </c>
      <c r="B69" s="70">
        <v>2</v>
      </c>
      <c r="C69" s="70">
        <v>122</v>
      </c>
      <c r="D69" s="170">
        <v>4</v>
      </c>
      <c r="E69" s="128">
        <f t="shared" si="0"/>
        <v>5.7407407407407405</v>
      </c>
      <c r="F69" s="93">
        <f t="shared" si="3"/>
        <v>25.74074074074074</v>
      </c>
      <c r="G69" s="93">
        <f t="shared" si="1"/>
        <v>14.841269555555556</v>
      </c>
      <c r="H69" s="93">
        <f t="shared" si="2"/>
        <v>38.765297037037044</v>
      </c>
      <c r="I69" s="93">
        <f t="shared" si="4"/>
        <v>27.999484670370375</v>
      </c>
      <c r="J69" s="147">
        <v>10.81</v>
      </c>
      <c r="K69" s="147">
        <v>13.31</v>
      </c>
      <c r="L69" s="149">
        <f t="shared" si="14"/>
        <v>22.605925925925927</v>
      </c>
      <c r="M69" s="71">
        <f t="shared" si="10"/>
        <v>5.3935587444444479</v>
      </c>
      <c r="N69" s="72">
        <f t="shared" si="11"/>
        <v>16.159371111111117</v>
      </c>
      <c r="O69" s="94">
        <f t="shared" si="12"/>
        <v>5.3935587444444479</v>
      </c>
      <c r="P69" s="94">
        <f t="shared" si="12"/>
        <v>16.159371111111117</v>
      </c>
      <c r="Q69" s="73"/>
      <c r="R69" s="75"/>
    </row>
    <row r="70" spans="1:19" s="76" customFormat="1" ht="15" thickBot="1" x14ac:dyDescent="0.35">
      <c r="A70" s="77">
        <v>5</v>
      </c>
      <c r="B70" s="70">
        <v>3</v>
      </c>
      <c r="C70" s="70">
        <v>123</v>
      </c>
      <c r="D70" s="170">
        <v>0</v>
      </c>
      <c r="E70" s="128">
        <f t="shared" ref="E70:E101" si="15">(($D$29-$D$28)/($F$27-$F$26))*(C70-$F$26)</f>
        <v>5.9259259259259256</v>
      </c>
      <c r="F70" s="93">
        <f t="shared" si="3"/>
        <v>25.925925925925924</v>
      </c>
      <c r="G70" s="93">
        <f t="shared" ref="G70:G106" si="16">$D$15+$D$16+$D$17*E70/10</f>
        <v>14.950040444444445</v>
      </c>
      <c r="H70" s="93">
        <f t="shared" ref="H70:H106" si="17">$C$15+$C$16+$C$17*E70/10</f>
        <v>39.049936296296302</v>
      </c>
      <c r="I70" s="93">
        <f t="shared" si="4"/>
        <v>28.204983162962968</v>
      </c>
      <c r="J70" s="147">
        <v>10.36</v>
      </c>
      <c r="K70" s="147">
        <v>13.12</v>
      </c>
      <c r="L70" s="149">
        <f t="shared" si="14"/>
        <v>21.934814814814811</v>
      </c>
      <c r="M70" s="71">
        <f t="shared" si="10"/>
        <v>6.2701683481481574</v>
      </c>
      <c r="N70" s="72">
        <f t="shared" si="11"/>
        <v>17.115121481481491</v>
      </c>
      <c r="O70" s="94">
        <f t="shared" si="12"/>
        <v>6.2701683481481574</v>
      </c>
      <c r="P70" s="94">
        <f t="shared" si="12"/>
        <v>17.115121481481491</v>
      </c>
      <c r="Q70" s="73"/>
      <c r="R70" s="75"/>
    </row>
    <row r="71" spans="1:19" s="76" customFormat="1" ht="15" thickBot="1" x14ac:dyDescent="0.35">
      <c r="A71" s="77">
        <v>5</v>
      </c>
      <c r="B71" s="70">
        <v>4</v>
      </c>
      <c r="C71" s="70">
        <v>124</v>
      </c>
      <c r="D71" s="170">
        <v>0.2</v>
      </c>
      <c r="E71" s="128">
        <f t="shared" si="15"/>
        <v>6.1111111111111107</v>
      </c>
      <c r="F71" s="93">
        <f t="shared" ref="F71:F102" si="18">$D$28+E71</f>
        <v>26.111111111111111</v>
      </c>
      <c r="G71" s="93">
        <f t="shared" si="16"/>
        <v>15.058811333333333</v>
      </c>
      <c r="H71" s="93">
        <f t="shared" si="17"/>
        <v>39.33457555555556</v>
      </c>
      <c r="I71" s="93">
        <f t="shared" si="4"/>
        <v>28.410481655555557</v>
      </c>
      <c r="J71" s="147">
        <v>10.039999999999999</v>
      </c>
      <c r="K71" s="147">
        <v>12.93</v>
      </c>
      <c r="L71" s="149">
        <f t="shared" si="14"/>
        <v>21.516666666666666</v>
      </c>
      <c r="M71" s="71">
        <f t="shared" si="10"/>
        <v>6.8938149888888915</v>
      </c>
      <c r="N71" s="72">
        <f t="shared" si="11"/>
        <v>17.817908888888894</v>
      </c>
      <c r="O71" s="94">
        <f t="shared" si="12"/>
        <v>6.8938149888888915</v>
      </c>
      <c r="P71" s="94">
        <f t="shared" si="12"/>
        <v>17.817908888888894</v>
      </c>
      <c r="Q71" s="73"/>
      <c r="R71" s="75"/>
    </row>
    <row r="72" spans="1:19" s="76" customFormat="1" ht="15" thickBot="1" x14ac:dyDescent="0.35">
      <c r="A72" s="77">
        <v>5</v>
      </c>
      <c r="B72" s="70">
        <v>5</v>
      </c>
      <c r="C72" s="70">
        <v>125</v>
      </c>
      <c r="D72" s="170">
        <v>0</v>
      </c>
      <c r="E72" s="128">
        <f t="shared" si="15"/>
        <v>6.2962962962962958</v>
      </c>
      <c r="F72" s="93">
        <f t="shared" si="18"/>
        <v>26.296296296296298</v>
      </c>
      <c r="G72" s="93">
        <f t="shared" si="16"/>
        <v>15.167582222222222</v>
      </c>
      <c r="H72" s="93">
        <f t="shared" si="17"/>
        <v>39.619214814814825</v>
      </c>
      <c r="I72" s="93">
        <f t="shared" si="4"/>
        <v>28.615980148148154</v>
      </c>
      <c r="J72" s="147">
        <v>9.8000000000000007</v>
      </c>
      <c r="K72" s="147">
        <v>12.8</v>
      </c>
      <c r="L72" s="149">
        <f t="shared" si="14"/>
        <v>21.259259259259263</v>
      </c>
      <c r="M72" s="71">
        <f t="shared" si="10"/>
        <v>7.3567208888888906</v>
      </c>
      <c r="N72" s="72">
        <f t="shared" si="11"/>
        <v>18.359955555555562</v>
      </c>
      <c r="O72" s="94">
        <f t="shared" si="12"/>
        <v>7.3567208888888906</v>
      </c>
      <c r="P72" s="94">
        <f t="shared" si="12"/>
        <v>18.359955555555562</v>
      </c>
      <c r="Q72" s="73"/>
      <c r="R72" s="90"/>
    </row>
    <row r="73" spans="1:19" s="76" customFormat="1" ht="15" thickBot="1" x14ac:dyDescent="0.35">
      <c r="A73" s="77">
        <v>5</v>
      </c>
      <c r="B73" s="70">
        <v>6</v>
      </c>
      <c r="C73" s="70">
        <v>126</v>
      </c>
      <c r="D73" s="170">
        <v>0</v>
      </c>
      <c r="E73" s="128">
        <f t="shared" si="15"/>
        <v>6.481481481481481</v>
      </c>
      <c r="F73" s="93">
        <f t="shared" si="18"/>
        <v>26.481481481481481</v>
      </c>
      <c r="G73" s="93">
        <f t="shared" si="16"/>
        <v>15.276353111111112</v>
      </c>
      <c r="H73" s="93">
        <f t="shared" si="17"/>
        <v>39.903854074074076</v>
      </c>
      <c r="I73" s="93">
        <f t="shared" si="4"/>
        <v>28.821478640740743</v>
      </c>
      <c r="J73" s="147">
        <v>9.6</v>
      </c>
      <c r="K73" s="147">
        <v>12.7</v>
      </c>
      <c r="L73" s="149">
        <f t="shared" si="14"/>
        <v>21.081481481481479</v>
      </c>
      <c r="M73" s="71">
        <f t="shared" si="10"/>
        <v>7.7399971592592642</v>
      </c>
      <c r="N73" s="72">
        <f t="shared" si="11"/>
        <v>18.822372592592597</v>
      </c>
      <c r="O73" s="94">
        <f t="shared" si="12"/>
        <v>7.7399971592592642</v>
      </c>
      <c r="P73" s="94">
        <f t="shared" si="12"/>
        <v>18.822372592592597</v>
      </c>
      <c r="Q73" s="73"/>
      <c r="R73" s="90"/>
    </row>
    <row r="74" spans="1:19" s="76" customFormat="1" ht="15" thickBot="1" x14ac:dyDescent="0.35">
      <c r="A74" s="77">
        <v>5</v>
      </c>
      <c r="B74" s="70">
        <v>7</v>
      </c>
      <c r="C74" s="70">
        <v>127</v>
      </c>
      <c r="D74" s="170">
        <v>0</v>
      </c>
      <c r="E74" s="128">
        <f t="shared" si="15"/>
        <v>6.6666666666666661</v>
      </c>
      <c r="F74" s="93">
        <f t="shared" si="18"/>
        <v>26.666666666666664</v>
      </c>
      <c r="G74" s="93">
        <f t="shared" si="16"/>
        <v>15.385124000000001</v>
      </c>
      <c r="H74" s="93">
        <f t="shared" si="17"/>
        <v>40.188493333333341</v>
      </c>
      <c r="I74" s="93">
        <f t="shared" si="4"/>
        <v>29.02697713333334</v>
      </c>
      <c r="J74" s="147">
        <v>9.41</v>
      </c>
      <c r="K74" s="147">
        <v>12.64</v>
      </c>
      <c r="L74" s="149">
        <f t="shared" si="14"/>
        <v>20.926666666666662</v>
      </c>
      <c r="M74" s="71">
        <f t="shared" si="10"/>
        <v>8.1003104666666772</v>
      </c>
      <c r="N74" s="72">
        <f t="shared" si="11"/>
        <v>19.261826666666678</v>
      </c>
      <c r="O74" s="94">
        <f t="shared" si="12"/>
        <v>8.1003104666666772</v>
      </c>
      <c r="P74" s="94">
        <f t="shared" si="12"/>
        <v>19.261826666666678</v>
      </c>
      <c r="Q74" s="73"/>
      <c r="R74" s="90"/>
    </row>
    <row r="75" spans="1:19" s="76" customFormat="1" ht="15" thickBot="1" x14ac:dyDescent="0.35">
      <c r="A75" s="77">
        <v>5</v>
      </c>
      <c r="B75" s="70">
        <v>8</v>
      </c>
      <c r="C75" s="70">
        <v>128</v>
      </c>
      <c r="D75" s="170">
        <v>0</v>
      </c>
      <c r="E75" s="128">
        <f t="shared" si="15"/>
        <v>6.8518518518518512</v>
      </c>
      <c r="F75" s="93">
        <f t="shared" si="18"/>
        <v>26.851851851851851</v>
      </c>
      <c r="G75" s="93">
        <f t="shared" si="16"/>
        <v>15.493894888888889</v>
      </c>
      <c r="H75" s="93">
        <f t="shared" si="17"/>
        <v>40.473132592592599</v>
      </c>
      <c r="I75" s="93">
        <f t="shared" si="4"/>
        <v>29.232475625925929</v>
      </c>
      <c r="J75" s="147">
        <v>9.32</v>
      </c>
      <c r="K75" s="147">
        <v>12.63</v>
      </c>
      <c r="L75" s="149">
        <f t="shared" si="14"/>
        <v>20.978888888888889</v>
      </c>
      <c r="M75" s="71">
        <f t="shared" si="10"/>
        <v>8.2535867370370397</v>
      </c>
      <c r="N75" s="72">
        <f t="shared" si="11"/>
        <v>19.49424370370371</v>
      </c>
      <c r="O75" s="94">
        <f t="shared" ref="O75:P106" si="19">IF(M75&gt;0,M75,)</f>
        <v>8.2535867370370397</v>
      </c>
      <c r="P75" s="94">
        <f t="shared" si="19"/>
        <v>19.49424370370371</v>
      </c>
      <c r="Q75" s="73"/>
      <c r="R75" s="90"/>
    </row>
    <row r="76" spans="1:19" s="76" customFormat="1" ht="15" thickBot="1" x14ac:dyDescent="0.35">
      <c r="A76" s="77">
        <v>5</v>
      </c>
      <c r="B76" s="70">
        <v>9</v>
      </c>
      <c r="C76" s="70">
        <v>129</v>
      </c>
      <c r="D76" s="171">
        <v>2.7999999519999998</v>
      </c>
      <c r="E76" s="128">
        <f t="shared" si="15"/>
        <v>7.0370370370370363</v>
      </c>
      <c r="F76" s="93">
        <f t="shared" si="18"/>
        <v>27.037037037037038</v>
      </c>
      <c r="G76" s="93">
        <f t="shared" si="16"/>
        <v>15.602665777777778</v>
      </c>
      <c r="H76" s="93">
        <f t="shared" si="17"/>
        <v>40.757771851851857</v>
      </c>
      <c r="I76" s="93">
        <f t="shared" si="4"/>
        <v>29.437974118518522</v>
      </c>
      <c r="J76" s="147">
        <v>9.2899999999999991</v>
      </c>
      <c r="K76" s="147">
        <v>12.56</v>
      </c>
      <c r="L76" s="149">
        <f t="shared" si="14"/>
        <v>21.138518518518516</v>
      </c>
      <c r="M76" s="71">
        <f t="shared" si="10"/>
        <v>8.2994556000000053</v>
      </c>
      <c r="N76" s="72">
        <f t="shared" si="11"/>
        <v>19.61925333333334</v>
      </c>
      <c r="O76" s="94">
        <f t="shared" si="19"/>
        <v>8.2994556000000053</v>
      </c>
      <c r="P76" s="94">
        <f t="shared" si="19"/>
        <v>19.61925333333334</v>
      </c>
      <c r="Q76" s="73"/>
      <c r="R76" s="90"/>
    </row>
    <row r="77" spans="1:19" s="76" customFormat="1" ht="15" thickBot="1" x14ac:dyDescent="0.35">
      <c r="A77" s="77">
        <v>5</v>
      </c>
      <c r="B77" s="70">
        <v>10</v>
      </c>
      <c r="C77" s="70">
        <v>130</v>
      </c>
      <c r="D77" s="171">
        <v>0</v>
      </c>
      <c r="E77" s="128">
        <f t="shared" si="15"/>
        <v>7.2222222222222214</v>
      </c>
      <c r="F77" s="93">
        <f t="shared" si="18"/>
        <v>27.222222222222221</v>
      </c>
      <c r="G77" s="93">
        <f t="shared" si="16"/>
        <v>15.711436666666668</v>
      </c>
      <c r="H77" s="93">
        <f t="shared" si="17"/>
        <v>41.042411111111115</v>
      </c>
      <c r="I77" s="93">
        <f t="shared" si="4"/>
        <v>29.643472611111115</v>
      </c>
      <c r="J77" s="147">
        <v>9.2899999999999991</v>
      </c>
      <c r="K77" s="147">
        <v>12.53</v>
      </c>
      <c r="L77" s="149">
        <f t="shared" si="14"/>
        <v>21.364444444444441</v>
      </c>
      <c r="M77" s="71">
        <f t="shared" si="10"/>
        <v>8.2790281666666736</v>
      </c>
      <c r="N77" s="72">
        <f t="shared" si="11"/>
        <v>19.677966666666673</v>
      </c>
      <c r="O77" s="94">
        <f t="shared" si="19"/>
        <v>8.2790281666666736</v>
      </c>
      <c r="P77" s="94">
        <f t="shared" si="19"/>
        <v>19.677966666666673</v>
      </c>
      <c r="Q77" s="73"/>
      <c r="R77" s="90"/>
    </row>
    <row r="78" spans="1:19" s="76" customFormat="1" ht="15" thickBot="1" x14ac:dyDescent="0.35">
      <c r="A78" s="77">
        <v>5</v>
      </c>
      <c r="B78" s="70">
        <v>11</v>
      </c>
      <c r="C78" s="70">
        <v>131</v>
      </c>
      <c r="D78" s="171">
        <v>2</v>
      </c>
      <c r="E78" s="128">
        <f t="shared" si="15"/>
        <v>7.4074074074074066</v>
      </c>
      <c r="F78" s="93">
        <f t="shared" si="18"/>
        <v>27.407407407407405</v>
      </c>
      <c r="G78" s="93">
        <f t="shared" si="16"/>
        <v>15.820207555555555</v>
      </c>
      <c r="H78" s="93">
        <f t="shared" si="17"/>
        <v>41.327050370370372</v>
      </c>
      <c r="I78" s="93">
        <f t="shared" si="4"/>
        <v>29.848971103703704</v>
      </c>
      <c r="J78" s="147">
        <v>9.24</v>
      </c>
      <c r="K78" s="147">
        <v>12.47</v>
      </c>
      <c r="L78" s="149">
        <f t="shared" si="14"/>
        <v>21.482037037037035</v>
      </c>
      <c r="M78" s="71">
        <f t="shared" si="10"/>
        <v>8.3669340666666692</v>
      </c>
      <c r="N78" s="72">
        <f t="shared" si="11"/>
        <v>19.845013333333338</v>
      </c>
      <c r="O78" s="94">
        <f t="shared" si="19"/>
        <v>8.3669340666666692</v>
      </c>
      <c r="P78" s="94">
        <f t="shared" si="19"/>
        <v>19.845013333333338</v>
      </c>
      <c r="Q78" s="73"/>
      <c r="R78" s="90"/>
    </row>
    <row r="79" spans="1:19" s="76" customFormat="1" ht="15" thickBot="1" x14ac:dyDescent="0.35">
      <c r="A79" s="77">
        <v>5</v>
      </c>
      <c r="B79" s="70">
        <v>12</v>
      </c>
      <c r="C79" s="70">
        <v>132</v>
      </c>
      <c r="D79" s="171">
        <v>2.2000000480000002</v>
      </c>
      <c r="E79" s="128">
        <f t="shared" si="15"/>
        <v>7.5925925925925926</v>
      </c>
      <c r="F79" s="93">
        <f t="shared" si="18"/>
        <v>27.592592592592592</v>
      </c>
      <c r="G79" s="93">
        <f t="shared" si="16"/>
        <v>15.928978444444445</v>
      </c>
      <c r="H79" s="93">
        <f t="shared" si="17"/>
        <v>41.611689629629637</v>
      </c>
      <c r="I79" s="93">
        <f t="shared" si="4"/>
        <v>30.0544695962963</v>
      </c>
      <c r="J79" s="147">
        <v>9.1999999999999993</v>
      </c>
      <c r="K79" s="147">
        <v>12.53</v>
      </c>
      <c r="L79" s="149">
        <f t="shared" si="14"/>
        <v>21.648518518518514</v>
      </c>
      <c r="M79" s="71">
        <f t="shared" si="10"/>
        <v>8.4059510777777859</v>
      </c>
      <c r="N79" s="72">
        <f t="shared" si="11"/>
        <v>19.963171111111123</v>
      </c>
      <c r="O79" s="94">
        <f t="shared" si="19"/>
        <v>8.4059510777777859</v>
      </c>
      <c r="P79" s="94">
        <f t="shared" si="19"/>
        <v>19.963171111111123</v>
      </c>
      <c r="Q79" s="73"/>
      <c r="R79" s="90"/>
    </row>
    <row r="80" spans="1:19" s="76" customFormat="1" ht="15" thickBot="1" x14ac:dyDescent="0.35">
      <c r="A80" s="77">
        <v>5</v>
      </c>
      <c r="B80" s="70">
        <v>13</v>
      </c>
      <c r="C80" s="70">
        <v>133</v>
      </c>
      <c r="D80" s="171">
        <v>0</v>
      </c>
      <c r="E80" s="128">
        <f t="shared" si="15"/>
        <v>7.7777777777777777</v>
      </c>
      <c r="F80" s="93">
        <f t="shared" si="18"/>
        <v>27.777777777777779</v>
      </c>
      <c r="G80" s="93">
        <f t="shared" si="16"/>
        <v>16.037749333333334</v>
      </c>
      <c r="H80" s="93">
        <f t="shared" si="17"/>
        <v>41.896328888888895</v>
      </c>
      <c r="I80" s="93">
        <f t="shared" si="4"/>
        <v>30.259968088888893</v>
      </c>
      <c r="J80" s="147">
        <v>9.2764765024185092</v>
      </c>
      <c r="K80" s="147">
        <v>12.994693219661713</v>
      </c>
      <c r="L80" s="149">
        <f t="shared" si="14"/>
        <v>22.162590010298608</v>
      </c>
      <c r="M80" s="71">
        <f t="shared" si="10"/>
        <v>8.0973780785902854</v>
      </c>
      <c r="N80" s="72">
        <f t="shared" si="11"/>
        <v>19.733738878590287</v>
      </c>
      <c r="O80" s="94">
        <f t="shared" si="19"/>
        <v>8.0973780785902854</v>
      </c>
      <c r="P80" s="94">
        <f t="shared" si="19"/>
        <v>19.733738878590287</v>
      </c>
      <c r="Q80" s="73"/>
      <c r="R80" s="133"/>
      <c r="S80" s="91"/>
    </row>
    <row r="81" spans="1:19" s="91" customFormat="1" ht="15" thickBot="1" x14ac:dyDescent="0.35">
      <c r="A81" s="77">
        <v>5</v>
      </c>
      <c r="B81" s="70">
        <v>14</v>
      </c>
      <c r="C81" s="70">
        <v>134</v>
      </c>
      <c r="D81" s="171">
        <v>0</v>
      </c>
      <c r="E81" s="128">
        <f t="shared" si="15"/>
        <v>7.9629629629629628</v>
      </c>
      <c r="F81" s="93">
        <f t="shared" si="18"/>
        <v>27.962962962962962</v>
      </c>
      <c r="G81" s="93">
        <f t="shared" si="16"/>
        <v>16.146520222222222</v>
      </c>
      <c r="H81" s="93">
        <f t="shared" si="17"/>
        <v>42.180968148148153</v>
      </c>
      <c r="I81" s="93">
        <f t="shared" si="4"/>
        <v>30.465466581481486</v>
      </c>
      <c r="J81" s="147">
        <v>9.2762328684329987</v>
      </c>
      <c r="K81" s="147">
        <v>13.175708055496216</v>
      </c>
      <c r="L81" s="149">
        <f t="shared" si="14"/>
        <v>22.456379234790802</v>
      </c>
      <c r="M81" s="71">
        <f t="shared" si="10"/>
        <v>8.0090873466906842</v>
      </c>
      <c r="N81" s="72">
        <f t="shared" si="11"/>
        <v>19.724588913357351</v>
      </c>
      <c r="O81" s="95">
        <f t="shared" si="19"/>
        <v>8.0090873466906842</v>
      </c>
      <c r="P81" s="95">
        <f t="shared" si="19"/>
        <v>19.724588913357351</v>
      </c>
      <c r="Q81" s="73"/>
      <c r="R81" s="90"/>
      <c r="S81" s="76"/>
    </row>
    <row r="82" spans="1:19" s="76" customFormat="1" ht="15" thickBot="1" x14ac:dyDescent="0.35">
      <c r="A82" s="77">
        <v>5</v>
      </c>
      <c r="B82" s="70">
        <v>15</v>
      </c>
      <c r="C82" s="70">
        <v>135</v>
      </c>
      <c r="D82" s="171">
        <v>2.6000001430511475</v>
      </c>
      <c r="E82" s="128">
        <f t="shared" si="15"/>
        <v>8.148148148148147</v>
      </c>
      <c r="F82" s="93">
        <f t="shared" si="18"/>
        <v>28.148148148148145</v>
      </c>
      <c r="G82" s="93">
        <f t="shared" si="16"/>
        <v>16.255291111111113</v>
      </c>
      <c r="H82" s="93">
        <f t="shared" si="17"/>
        <v>42.465607407407411</v>
      </c>
      <c r="I82" s="93">
        <f t="shared" si="4"/>
        <v>30.670965074074076</v>
      </c>
      <c r="J82" s="147">
        <v>9.1953881084918976</v>
      </c>
      <c r="K82" s="147">
        <v>13.042423129081726</v>
      </c>
      <c r="L82" s="149">
        <f t="shared" si="14"/>
        <v>22.496724239102114</v>
      </c>
      <c r="M82" s="71">
        <f t="shared" si="10"/>
        <v>8.1742408349719611</v>
      </c>
      <c r="N82" s="72">
        <f t="shared" si="11"/>
        <v>19.968883168305297</v>
      </c>
      <c r="O82" s="94">
        <f t="shared" si="19"/>
        <v>8.1742408349719611</v>
      </c>
      <c r="P82" s="94">
        <f t="shared" si="19"/>
        <v>19.968883168305297</v>
      </c>
      <c r="Q82" s="73"/>
      <c r="R82" s="90"/>
    </row>
    <row r="83" spans="1:19" s="76" customFormat="1" ht="15" thickBot="1" x14ac:dyDescent="0.35">
      <c r="A83" s="77">
        <v>5</v>
      </c>
      <c r="B83" s="70">
        <v>16</v>
      </c>
      <c r="C83" s="70">
        <v>136</v>
      </c>
      <c r="D83" s="171">
        <v>2</v>
      </c>
      <c r="E83" s="128">
        <f t="shared" si="15"/>
        <v>8.3333333333333321</v>
      </c>
      <c r="F83" s="93">
        <f t="shared" si="18"/>
        <v>28.333333333333332</v>
      </c>
      <c r="G83" s="93">
        <f t="shared" si="16"/>
        <v>16.364062000000001</v>
      </c>
      <c r="H83" s="93">
        <f t="shared" si="17"/>
        <v>42.750246666666669</v>
      </c>
      <c r="I83" s="93">
        <f t="shared" si="4"/>
        <v>30.876463566666672</v>
      </c>
      <c r="J83" s="147">
        <v>9.2465363442897797</v>
      </c>
      <c r="K83" s="147">
        <v>12.990078330039978</v>
      </c>
      <c r="L83" s="149">
        <f t="shared" si="14"/>
        <v>22.823098798592884</v>
      </c>
      <c r="M83" s="71">
        <f t="shared" si="10"/>
        <v>8.0533647680737879</v>
      </c>
      <c r="N83" s="72">
        <f t="shared" si="11"/>
        <v>19.927147868073785</v>
      </c>
      <c r="O83" s="94">
        <f t="shared" si="19"/>
        <v>8.0533647680737879</v>
      </c>
      <c r="P83" s="94">
        <f t="shared" si="19"/>
        <v>19.927147868073785</v>
      </c>
      <c r="Q83" s="73"/>
      <c r="R83" s="90"/>
    </row>
    <row r="84" spans="1:19" s="76" customFormat="1" ht="15" thickBot="1" x14ac:dyDescent="0.35">
      <c r="A84" s="77">
        <v>5</v>
      </c>
      <c r="B84" s="70">
        <v>17</v>
      </c>
      <c r="C84" s="70">
        <v>137</v>
      </c>
      <c r="D84" s="171">
        <v>0</v>
      </c>
      <c r="E84" s="128">
        <f t="shared" si="15"/>
        <v>8.5185185185185173</v>
      </c>
      <c r="F84" s="93">
        <f t="shared" si="18"/>
        <v>28.518518518518519</v>
      </c>
      <c r="G84" s="93">
        <f t="shared" si="16"/>
        <v>16.472832888888888</v>
      </c>
      <c r="H84" s="93">
        <f t="shared" si="17"/>
        <v>43.034885925925934</v>
      </c>
      <c r="I84" s="93">
        <f t="shared" si="4"/>
        <v>31.081962059259265</v>
      </c>
      <c r="J84" s="147">
        <v>9.4088733196258545</v>
      </c>
      <c r="K84" s="147">
        <v>13.048461079597473</v>
      </c>
      <c r="L84" s="149">
        <f t="shared" si="14"/>
        <v>23.408871833924895</v>
      </c>
      <c r="M84" s="71">
        <f t="shared" si="10"/>
        <v>7.67309022533437</v>
      </c>
      <c r="N84" s="72">
        <f t="shared" si="11"/>
        <v>19.626014092001039</v>
      </c>
      <c r="O84" s="94">
        <f t="shared" si="19"/>
        <v>7.67309022533437</v>
      </c>
      <c r="P84" s="94">
        <f t="shared" si="19"/>
        <v>19.626014092001039</v>
      </c>
      <c r="Q84" s="100"/>
      <c r="R84" s="90"/>
    </row>
    <row r="85" spans="1:19" s="76" customFormat="1" ht="15" thickBot="1" x14ac:dyDescent="0.35">
      <c r="A85" s="77">
        <v>5</v>
      </c>
      <c r="B85" s="70">
        <v>18</v>
      </c>
      <c r="C85" s="70">
        <v>138</v>
      </c>
      <c r="D85" s="171">
        <v>0</v>
      </c>
      <c r="E85" s="128">
        <f t="shared" si="15"/>
        <v>8.7037037037037024</v>
      </c>
      <c r="F85" s="93">
        <f t="shared" si="18"/>
        <v>28.703703703703702</v>
      </c>
      <c r="G85" s="93">
        <f t="shared" si="16"/>
        <v>16.581603777777779</v>
      </c>
      <c r="H85" s="93">
        <f t="shared" si="17"/>
        <v>43.319525185185185</v>
      </c>
      <c r="I85" s="93">
        <f t="shared" si="4"/>
        <v>31.287460551851854</v>
      </c>
      <c r="J85" s="147">
        <v>9.4473473727703094</v>
      </c>
      <c r="K85" s="147">
        <v>13.042715191841125</v>
      </c>
      <c r="L85" s="149">
        <f t="shared" si="14"/>
        <v>23.725330001778069</v>
      </c>
      <c r="M85" s="71">
        <f t="shared" ref="M85:M116" si="20">I85-L85</f>
        <v>7.5621305500737854</v>
      </c>
      <c r="N85" s="72">
        <f t="shared" ref="N85:N116" si="21">H85-L85</f>
        <v>19.594195183407116</v>
      </c>
      <c r="O85" s="94">
        <f t="shared" si="19"/>
        <v>7.5621305500737854</v>
      </c>
      <c r="P85" s="94">
        <f t="shared" si="19"/>
        <v>19.594195183407116</v>
      </c>
      <c r="Q85" s="73"/>
      <c r="R85" s="90"/>
    </row>
    <row r="86" spans="1:19" s="76" customFormat="1" ht="15" thickBot="1" x14ac:dyDescent="0.35">
      <c r="A86" s="77">
        <v>5</v>
      </c>
      <c r="B86" s="70">
        <v>19</v>
      </c>
      <c r="C86" s="70">
        <v>139</v>
      </c>
      <c r="D86" s="171">
        <v>0</v>
      </c>
      <c r="E86" s="128">
        <f t="shared" si="15"/>
        <v>8.8888888888888893</v>
      </c>
      <c r="F86" s="93">
        <f t="shared" si="18"/>
        <v>28.888888888888889</v>
      </c>
      <c r="G86" s="93">
        <f t="shared" si="16"/>
        <v>16.690374666666667</v>
      </c>
      <c r="H86" s="93">
        <f t="shared" si="17"/>
        <v>43.60416444444445</v>
      </c>
      <c r="I86" s="93">
        <f t="shared" si="4"/>
        <v>31.492959044444447</v>
      </c>
      <c r="J86" s="147">
        <v>9.4581589102745056</v>
      </c>
      <c r="K86" s="147">
        <v>13.057532906532288</v>
      </c>
      <c r="L86" s="149">
        <f t="shared" si="14"/>
        <v>23.994247284200455</v>
      </c>
      <c r="M86" s="71">
        <f t="shared" si="20"/>
        <v>7.4987117602439923</v>
      </c>
      <c r="N86" s="72">
        <f t="shared" si="21"/>
        <v>19.609917160243995</v>
      </c>
      <c r="O86" s="94">
        <f t="shared" si="19"/>
        <v>7.4987117602439923</v>
      </c>
      <c r="P86" s="94">
        <f t="shared" si="19"/>
        <v>19.609917160243995</v>
      </c>
      <c r="Q86" s="73"/>
      <c r="R86" s="90"/>
    </row>
    <row r="87" spans="1:19" s="76" customFormat="1" ht="15" thickBot="1" x14ac:dyDescent="0.35">
      <c r="A87" s="77">
        <v>5</v>
      </c>
      <c r="B87" s="70">
        <v>20</v>
      </c>
      <c r="C87" s="70">
        <v>140</v>
      </c>
      <c r="D87" s="171">
        <v>0</v>
      </c>
      <c r="E87" s="128">
        <f t="shared" si="15"/>
        <v>9.0740740740740744</v>
      </c>
      <c r="F87" s="93">
        <f t="shared" si="18"/>
        <v>29.074074074074076</v>
      </c>
      <c r="G87" s="93">
        <f t="shared" si="16"/>
        <v>16.799145555555555</v>
      </c>
      <c r="H87" s="93">
        <f t="shared" si="17"/>
        <v>43.888803703703715</v>
      </c>
      <c r="I87" s="93">
        <f t="shared" si="4"/>
        <v>31.698457537037044</v>
      </c>
      <c r="J87" s="147">
        <v>10.163995623588562</v>
      </c>
      <c r="K87" s="147">
        <v>13.288648426532745</v>
      </c>
      <c r="L87" s="149">
        <f t="shared" si="14"/>
        <v>25.741885050579356</v>
      </c>
      <c r="M87" s="71">
        <f t="shared" si="20"/>
        <v>5.9565724864576879</v>
      </c>
      <c r="N87" s="72">
        <f t="shared" si="21"/>
        <v>18.146918653124359</v>
      </c>
      <c r="O87" s="94">
        <f t="shared" si="19"/>
        <v>5.9565724864576879</v>
      </c>
      <c r="P87" s="94">
        <f t="shared" si="19"/>
        <v>18.146918653124359</v>
      </c>
      <c r="Q87" s="73"/>
      <c r="R87" s="90"/>
    </row>
    <row r="88" spans="1:19" s="76" customFormat="1" ht="15" thickBot="1" x14ac:dyDescent="0.35">
      <c r="A88" s="77">
        <v>5</v>
      </c>
      <c r="B88" s="70">
        <v>21</v>
      </c>
      <c r="C88" s="70">
        <v>141</v>
      </c>
      <c r="D88" s="171">
        <v>0</v>
      </c>
      <c r="E88" s="128">
        <f t="shared" si="15"/>
        <v>9.2592592592592595</v>
      </c>
      <c r="F88" s="93">
        <f t="shared" si="18"/>
        <v>29.25925925925926</v>
      </c>
      <c r="G88" s="93">
        <f t="shared" si="16"/>
        <v>16.907916444444446</v>
      </c>
      <c r="H88" s="93">
        <f t="shared" si="17"/>
        <v>44.173442962962966</v>
      </c>
      <c r="I88" s="93">
        <f t="shared" si="4"/>
        <v>31.903956029629633</v>
      </c>
      <c r="J88" s="147">
        <v>11.330965161323547</v>
      </c>
      <c r="K88" s="147">
        <v>13.604053854942322</v>
      </c>
      <c r="L88" s="149">
        <f t="shared" si="14"/>
        <v>28.456249557159566</v>
      </c>
      <c r="M88" s="71">
        <f t="shared" si="20"/>
        <v>3.4477064724700668</v>
      </c>
      <c r="N88" s="72">
        <f t="shared" si="21"/>
        <v>15.7171934058034</v>
      </c>
      <c r="O88" s="94">
        <f t="shared" si="19"/>
        <v>3.4477064724700668</v>
      </c>
      <c r="P88" s="94">
        <f t="shared" si="19"/>
        <v>15.7171934058034</v>
      </c>
      <c r="Q88" s="73"/>
      <c r="R88" s="90"/>
    </row>
    <row r="89" spans="1:19" s="76" customFormat="1" ht="15" thickBot="1" x14ac:dyDescent="0.35">
      <c r="A89" s="77">
        <v>5</v>
      </c>
      <c r="B89" s="70">
        <v>22</v>
      </c>
      <c r="C89" s="70">
        <v>142</v>
      </c>
      <c r="D89" s="171">
        <v>0</v>
      </c>
      <c r="E89" s="128">
        <f t="shared" si="15"/>
        <v>9.4444444444444446</v>
      </c>
      <c r="F89" s="93">
        <f t="shared" si="18"/>
        <v>29.444444444444443</v>
      </c>
      <c r="G89" s="93">
        <f t="shared" si="16"/>
        <v>17.016687333333333</v>
      </c>
      <c r="H89" s="93">
        <f t="shared" si="17"/>
        <v>44.458082222222231</v>
      </c>
      <c r="I89" s="93">
        <f t="shared" si="4"/>
        <v>32.109454522222229</v>
      </c>
      <c r="J89" s="147">
        <v>11.824998259544373</v>
      </c>
      <c r="K89" s="147">
        <v>13.540796935558319</v>
      </c>
      <c r="L89" s="149">
        <f t="shared" si="14"/>
        <v>29.668128490447998</v>
      </c>
      <c r="M89" s="71">
        <f t="shared" si="20"/>
        <v>2.4413260317742314</v>
      </c>
      <c r="N89" s="72">
        <f t="shared" si="21"/>
        <v>14.789953731774233</v>
      </c>
      <c r="O89" s="94">
        <f t="shared" si="19"/>
        <v>2.4413260317742314</v>
      </c>
      <c r="P89" s="94">
        <f t="shared" si="19"/>
        <v>14.789953731774233</v>
      </c>
      <c r="Q89" s="73"/>
      <c r="R89" s="90"/>
    </row>
    <row r="90" spans="1:19" s="76" customFormat="1" ht="15" thickBot="1" x14ac:dyDescent="0.35">
      <c r="A90" s="77">
        <v>5</v>
      </c>
      <c r="B90" s="70">
        <v>23</v>
      </c>
      <c r="C90" s="70">
        <v>143</v>
      </c>
      <c r="D90" s="171">
        <v>0</v>
      </c>
      <c r="E90" s="128">
        <f t="shared" si="15"/>
        <v>9.6296296296296298</v>
      </c>
      <c r="F90" s="93">
        <f t="shared" si="18"/>
        <v>29.62962962962963</v>
      </c>
      <c r="G90" s="93">
        <f t="shared" si="16"/>
        <v>17.125458222222221</v>
      </c>
      <c r="H90" s="93">
        <f t="shared" si="17"/>
        <v>44.742721481481489</v>
      </c>
      <c r="I90" s="93">
        <f t="shared" si="4"/>
        <v>32.314953014814819</v>
      </c>
      <c r="J90" s="147">
        <v>13.147032260894775</v>
      </c>
      <c r="K90" s="147">
        <v>14.140388369560242</v>
      </c>
      <c r="L90" s="149">
        <f t="shared" si="14"/>
        <v>32.840540618808184</v>
      </c>
      <c r="M90" s="71">
        <f t="shared" si="20"/>
        <v>-0.52558760399336535</v>
      </c>
      <c r="N90" s="72">
        <f t="shared" si="21"/>
        <v>11.902180862673305</v>
      </c>
      <c r="O90" s="94">
        <f t="shared" si="19"/>
        <v>0</v>
      </c>
      <c r="P90" s="94">
        <f t="shared" si="19"/>
        <v>11.902180862673305</v>
      </c>
      <c r="Q90" s="73"/>
      <c r="R90" s="90"/>
    </row>
    <row r="91" spans="1:19" s="76" customFormat="1" ht="15" thickBot="1" x14ac:dyDescent="0.35">
      <c r="A91" s="77">
        <v>5</v>
      </c>
      <c r="B91" s="70">
        <v>24</v>
      </c>
      <c r="C91" s="70">
        <v>144</v>
      </c>
      <c r="D91" s="171">
        <v>0</v>
      </c>
      <c r="E91" s="128">
        <f t="shared" si="15"/>
        <v>9.8148148148148149</v>
      </c>
      <c r="F91" s="93">
        <f t="shared" si="18"/>
        <v>29.814814814814817</v>
      </c>
      <c r="G91" s="93">
        <f t="shared" si="16"/>
        <v>17.234229111111112</v>
      </c>
      <c r="H91" s="93">
        <f t="shared" si="17"/>
        <v>45.027360740740747</v>
      </c>
      <c r="I91" s="93">
        <f t="shared" si="4"/>
        <v>32.520451507407415</v>
      </c>
      <c r="J91" s="147">
        <v>12.544415891170502</v>
      </c>
      <c r="K91" s="147">
        <v>14.157991111278534</v>
      </c>
      <c r="L91" s="149">
        <f t="shared" si="14"/>
        <v>31.905642317401039</v>
      </c>
      <c r="M91" s="71">
        <f t="shared" si="20"/>
        <v>0.61480919000637613</v>
      </c>
      <c r="N91" s="72">
        <f t="shared" si="21"/>
        <v>13.121718423339708</v>
      </c>
      <c r="O91" s="94">
        <f t="shared" si="19"/>
        <v>0.61480919000637613</v>
      </c>
      <c r="P91" s="94">
        <f t="shared" si="19"/>
        <v>13.121718423339708</v>
      </c>
      <c r="Q91" s="73"/>
      <c r="R91" s="90"/>
    </row>
    <row r="92" spans="1:19" s="76" customFormat="1" ht="15" thickBot="1" x14ac:dyDescent="0.35">
      <c r="A92" s="77">
        <v>5</v>
      </c>
      <c r="B92" s="70">
        <v>25</v>
      </c>
      <c r="C92" s="70">
        <v>145</v>
      </c>
      <c r="D92" s="171">
        <v>0</v>
      </c>
      <c r="E92" s="128">
        <f t="shared" si="15"/>
        <v>10</v>
      </c>
      <c r="F92" s="93">
        <f t="shared" si="18"/>
        <v>30</v>
      </c>
      <c r="G92" s="93">
        <f t="shared" si="16"/>
        <v>17.343</v>
      </c>
      <c r="H92" s="93">
        <f t="shared" si="17"/>
        <v>45.312000000000012</v>
      </c>
      <c r="I92" s="93">
        <f t="shared" si="4"/>
        <v>32.725950000000012</v>
      </c>
      <c r="J92" s="147">
        <v>11.919481307268143</v>
      </c>
      <c r="K92" s="147">
        <v>13.938672840595245</v>
      </c>
      <c r="L92" s="149">
        <f t="shared" si="14"/>
        <v>30.808299034833908</v>
      </c>
      <c r="M92" s="71">
        <f t="shared" si="20"/>
        <v>1.9176509651661036</v>
      </c>
      <c r="N92" s="72">
        <f t="shared" si="21"/>
        <v>14.503700965166104</v>
      </c>
      <c r="O92" s="94">
        <f t="shared" si="19"/>
        <v>1.9176509651661036</v>
      </c>
      <c r="P92" s="94">
        <f t="shared" si="19"/>
        <v>14.503700965166104</v>
      </c>
      <c r="Q92" s="73"/>
      <c r="R92" s="90"/>
    </row>
    <row r="93" spans="1:19" s="76" customFormat="1" ht="15" thickBot="1" x14ac:dyDescent="0.35">
      <c r="A93" s="77">
        <v>5</v>
      </c>
      <c r="B93" s="70">
        <v>26</v>
      </c>
      <c r="C93" s="70">
        <v>146</v>
      </c>
      <c r="D93" s="171">
        <v>0</v>
      </c>
      <c r="E93" s="128">
        <f t="shared" si="15"/>
        <v>10.185185185185185</v>
      </c>
      <c r="F93" s="93">
        <f t="shared" si="18"/>
        <v>30.185185185185183</v>
      </c>
      <c r="G93" s="93">
        <f t="shared" si="16"/>
        <v>17.451770888888888</v>
      </c>
      <c r="H93" s="93">
        <f t="shared" si="17"/>
        <v>45.596639259259263</v>
      </c>
      <c r="I93" s="93">
        <f t="shared" si="4"/>
        <v>32.931448492592594</v>
      </c>
      <c r="J93" s="147">
        <v>11.472075432538986</v>
      </c>
      <c r="K93" s="147">
        <v>13.753463327884674</v>
      </c>
      <c r="L93" s="149">
        <f t="shared" si="14"/>
        <v>30.075576294351507</v>
      </c>
      <c r="M93" s="71">
        <f t="shared" si="20"/>
        <v>2.8558721982410873</v>
      </c>
      <c r="N93" s="72">
        <f t="shared" si="21"/>
        <v>15.521062964907756</v>
      </c>
      <c r="O93" s="94">
        <f t="shared" si="19"/>
        <v>2.8558721982410873</v>
      </c>
      <c r="P93" s="94">
        <f t="shared" si="19"/>
        <v>15.521062964907756</v>
      </c>
      <c r="Q93" s="73"/>
      <c r="R93" s="90"/>
    </row>
    <row r="94" spans="1:19" s="76" customFormat="1" ht="15" thickBot="1" x14ac:dyDescent="0.35">
      <c r="A94" s="77">
        <v>5</v>
      </c>
      <c r="B94" s="70">
        <v>27</v>
      </c>
      <c r="C94" s="70">
        <v>147</v>
      </c>
      <c r="D94" s="171">
        <v>0</v>
      </c>
      <c r="E94" s="128">
        <f t="shared" si="15"/>
        <v>10.37037037037037</v>
      </c>
      <c r="F94" s="93">
        <f t="shared" si="18"/>
        <v>30.37037037037037</v>
      </c>
      <c r="G94" s="93">
        <f t="shared" si="16"/>
        <v>17.560541777777779</v>
      </c>
      <c r="H94" s="93">
        <f t="shared" si="17"/>
        <v>45.881278518518528</v>
      </c>
      <c r="I94" s="93">
        <f t="shared" si="4"/>
        <v>33.13694698518519</v>
      </c>
      <c r="J94" s="147">
        <v>11.175557971000671</v>
      </c>
      <c r="K94" s="147">
        <v>13.619272410869598</v>
      </c>
      <c r="L94" s="149">
        <f t="shared" si="14"/>
        <v>29.665169644135016</v>
      </c>
      <c r="M94" s="71">
        <f t="shared" si="20"/>
        <v>3.4717773410501742</v>
      </c>
      <c r="N94" s="72">
        <f t="shared" si="21"/>
        <v>16.216108874383512</v>
      </c>
      <c r="O94" s="94">
        <f t="shared" si="19"/>
        <v>3.4717773410501742</v>
      </c>
      <c r="P94" s="94">
        <f t="shared" si="19"/>
        <v>16.216108874383512</v>
      </c>
      <c r="Q94" s="100"/>
      <c r="R94" s="90"/>
    </row>
    <row r="95" spans="1:19" s="76" customFormat="1" ht="15" thickBot="1" x14ac:dyDescent="0.35">
      <c r="A95" s="77">
        <v>5</v>
      </c>
      <c r="B95" s="70">
        <v>28</v>
      </c>
      <c r="C95" s="70">
        <v>148</v>
      </c>
      <c r="D95" s="171">
        <v>0</v>
      </c>
      <c r="E95" s="128">
        <f t="shared" si="15"/>
        <v>10.555555555555555</v>
      </c>
      <c r="F95" s="93">
        <f t="shared" si="18"/>
        <v>30.555555555555557</v>
      </c>
      <c r="G95" s="93">
        <f t="shared" si="16"/>
        <v>17.669312666666666</v>
      </c>
      <c r="H95" s="93">
        <f t="shared" si="17"/>
        <v>46.165917777777778</v>
      </c>
      <c r="I95" s="93">
        <f t="shared" si="4"/>
        <v>33.34244547777778</v>
      </c>
      <c r="J95" s="147">
        <v>14.613902568817139</v>
      </c>
      <c r="K95" s="147">
        <v>15.109267830848694</v>
      </c>
      <c r="L95" s="149">
        <f t="shared" si="14"/>
        <v>37.62184282143911</v>
      </c>
      <c r="M95" s="71">
        <f t="shared" si="20"/>
        <v>-4.27939734366133</v>
      </c>
      <c r="N95" s="72">
        <f t="shared" si="21"/>
        <v>8.5440749563386689</v>
      </c>
      <c r="O95" s="94">
        <f t="shared" si="19"/>
        <v>0</v>
      </c>
      <c r="P95" s="94">
        <f t="shared" si="19"/>
        <v>8.5440749563386689</v>
      </c>
      <c r="Q95" s="73"/>
      <c r="R95" s="90"/>
    </row>
    <row r="96" spans="1:19" s="76" customFormat="1" ht="14.4" customHeight="1" thickBot="1" x14ac:dyDescent="0.35">
      <c r="A96" s="77">
        <v>5</v>
      </c>
      <c r="B96" s="70">
        <v>29</v>
      </c>
      <c r="C96" s="70">
        <v>149</v>
      </c>
      <c r="D96" s="171">
        <v>0</v>
      </c>
      <c r="E96" s="128">
        <f t="shared" si="15"/>
        <v>10.74074074074074</v>
      </c>
      <c r="F96" s="93">
        <f t="shared" si="18"/>
        <v>30.74074074074074</v>
      </c>
      <c r="G96" s="93">
        <f t="shared" si="16"/>
        <v>17.778083555555554</v>
      </c>
      <c r="H96" s="93">
        <f t="shared" si="17"/>
        <v>46.450557037037044</v>
      </c>
      <c r="I96" s="93">
        <f t="shared" si="4"/>
        <v>33.547943970370376</v>
      </c>
      <c r="J96" s="147">
        <v>13.404437899589539</v>
      </c>
      <c r="K96" s="147">
        <v>17.920038104057312</v>
      </c>
      <c r="L96" s="149">
        <f t="shared" si="14"/>
        <v>37.096305081137899</v>
      </c>
      <c r="M96" s="71">
        <f t="shared" si="20"/>
        <v>-3.548361110767523</v>
      </c>
      <c r="N96" s="72">
        <f t="shared" si="21"/>
        <v>9.3542519558991444</v>
      </c>
      <c r="O96" s="94">
        <f t="shared" si="19"/>
        <v>0</v>
      </c>
      <c r="P96" s="94">
        <f t="shared" si="19"/>
        <v>9.3542519558991444</v>
      </c>
      <c r="Q96" s="73"/>
      <c r="R96" s="133"/>
      <c r="S96" s="75"/>
    </row>
    <row r="97" spans="1:18" s="76" customFormat="1" ht="15" thickBot="1" x14ac:dyDescent="0.35">
      <c r="A97" s="77">
        <v>5</v>
      </c>
      <c r="B97" s="70">
        <v>30</v>
      </c>
      <c r="C97" s="70">
        <v>150</v>
      </c>
      <c r="D97" s="171">
        <v>0</v>
      </c>
      <c r="E97" s="128">
        <f t="shared" si="15"/>
        <v>10.925925925925926</v>
      </c>
      <c r="F97" s="93">
        <f t="shared" si="18"/>
        <v>30.925925925925924</v>
      </c>
      <c r="G97" s="93">
        <f t="shared" si="16"/>
        <v>17.886854444444445</v>
      </c>
      <c r="H97" s="93">
        <f t="shared" si="17"/>
        <v>46.735196296296301</v>
      </c>
      <c r="I97" s="93">
        <f t="shared" si="4"/>
        <v>33.753442462962965</v>
      </c>
      <c r="J97" s="147">
        <v>12.508611381053925</v>
      </c>
      <c r="K97" s="147">
        <v>17.661722004413605</v>
      </c>
      <c r="L97" s="149">
        <f t="shared" si="14"/>
        <v>35.483428394352941</v>
      </c>
      <c r="M97" s="71">
        <f t="shared" si="20"/>
        <v>-1.7299859313899759</v>
      </c>
      <c r="N97" s="72">
        <f t="shared" si="21"/>
        <v>11.25176790194336</v>
      </c>
      <c r="O97" s="94">
        <f t="shared" si="19"/>
        <v>0</v>
      </c>
      <c r="P97" s="94">
        <f t="shared" si="19"/>
        <v>11.25176790194336</v>
      </c>
      <c r="Q97" s="73"/>
      <c r="R97" s="90"/>
    </row>
    <row r="98" spans="1:18" s="76" customFormat="1" ht="15" thickBot="1" x14ac:dyDescent="0.35">
      <c r="A98" s="84">
        <v>5</v>
      </c>
      <c r="B98" s="85">
        <v>31</v>
      </c>
      <c r="C98" s="85">
        <v>151</v>
      </c>
      <c r="D98" s="171"/>
      <c r="E98" s="128">
        <f t="shared" si="15"/>
        <v>11.111111111111111</v>
      </c>
      <c r="F98" s="93">
        <f t="shared" si="18"/>
        <v>31.111111111111111</v>
      </c>
      <c r="G98" s="93">
        <f t="shared" si="16"/>
        <v>17.995625333333333</v>
      </c>
      <c r="H98" s="93">
        <f t="shared" si="17"/>
        <v>47.019835555555559</v>
      </c>
      <c r="I98" s="93">
        <f t="shared" si="4"/>
        <v>33.958940955555562</v>
      </c>
      <c r="J98" s="147">
        <v>11.980798840522766</v>
      </c>
      <c r="K98" s="147">
        <v>17.297013103961945</v>
      </c>
      <c r="L98" s="149">
        <f t="shared" si="14"/>
        <v>34.531994577911163</v>
      </c>
      <c r="M98" s="71">
        <f t="shared" si="20"/>
        <v>-0.57305362235560153</v>
      </c>
      <c r="N98" s="72">
        <f t="shared" si="21"/>
        <v>12.487840977644396</v>
      </c>
      <c r="O98" s="94">
        <f t="shared" si="19"/>
        <v>0</v>
      </c>
      <c r="P98" s="94">
        <f t="shared" si="19"/>
        <v>12.487840977644396</v>
      </c>
      <c r="Q98" s="73"/>
      <c r="R98" s="90"/>
    </row>
    <row r="99" spans="1:18" s="76" customFormat="1" ht="15" thickBot="1" x14ac:dyDescent="0.35">
      <c r="A99" s="87">
        <v>6</v>
      </c>
      <c r="B99" s="88">
        <v>1</v>
      </c>
      <c r="C99" s="88">
        <v>152</v>
      </c>
      <c r="D99" s="171"/>
      <c r="E99" s="128">
        <f t="shared" si="15"/>
        <v>11.296296296296296</v>
      </c>
      <c r="F99" s="93">
        <f t="shared" si="18"/>
        <v>31.296296296296298</v>
      </c>
      <c r="G99" s="93">
        <f t="shared" si="16"/>
        <v>18.104396222222224</v>
      </c>
      <c r="H99" s="93">
        <f t="shared" si="17"/>
        <v>47.304474814814824</v>
      </c>
      <c r="I99" s="93">
        <f t="shared" si="4"/>
        <v>34.164439448148158</v>
      </c>
      <c r="J99" s="147">
        <v>11.730276793241501</v>
      </c>
      <c r="K99" s="147">
        <v>17.171040177345276</v>
      </c>
      <c r="L99" s="149">
        <f t="shared" si="14"/>
        <v>34.271949253700399</v>
      </c>
      <c r="M99" s="71">
        <f t="shared" si="20"/>
        <v>-0.10750980555224032</v>
      </c>
      <c r="N99" s="72">
        <f t="shared" si="21"/>
        <v>13.032525561114426</v>
      </c>
      <c r="O99" s="94">
        <f t="shared" si="19"/>
        <v>0</v>
      </c>
      <c r="P99" s="94">
        <f t="shared" si="19"/>
        <v>13.032525561114426</v>
      </c>
      <c r="Q99" s="73"/>
      <c r="R99" s="90"/>
    </row>
    <row r="100" spans="1:18" s="76" customFormat="1" ht="15" thickBot="1" x14ac:dyDescent="0.35">
      <c r="A100" s="77">
        <v>6</v>
      </c>
      <c r="B100" s="70">
        <v>2</v>
      </c>
      <c r="C100" s="70">
        <v>153</v>
      </c>
      <c r="D100" s="170"/>
      <c r="E100" s="128">
        <f t="shared" si="15"/>
        <v>11.481481481481481</v>
      </c>
      <c r="F100" s="93">
        <f t="shared" si="18"/>
        <v>31.481481481481481</v>
      </c>
      <c r="G100" s="93">
        <f t="shared" si="16"/>
        <v>18.213167111111112</v>
      </c>
      <c r="H100" s="93">
        <f t="shared" si="17"/>
        <v>47.589114074074075</v>
      </c>
      <c r="I100" s="93">
        <f t="shared" si="4"/>
        <v>34.369937940740741</v>
      </c>
      <c r="J100" s="147">
        <v>11.398345977067947</v>
      </c>
      <c r="K100" s="147">
        <v>17.039439082145691</v>
      </c>
      <c r="L100" s="149">
        <f t="shared" si="14"/>
        <v>33.840772840711807</v>
      </c>
      <c r="M100" s="71">
        <f t="shared" si="20"/>
        <v>0.52916510002893347</v>
      </c>
      <c r="N100" s="72">
        <f t="shared" si="21"/>
        <v>13.748341233362268</v>
      </c>
      <c r="O100" s="94">
        <f t="shared" si="19"/>
        <v>0.52916510002893347</v>
      </c>
      <c r="P100" s="94">
        <f t="shared" si="19"/>
        <v>13.748341233362268</v>
      </c>
      <c r="Q100" s="73"/>
      <c r="R100" s="90"/>
    </row>
    <row r="101" spans="1:18" s="76" customFormat="1" ht="15" thickBot="1" x14ac:dyDescent="0.35">
      <c r="A101" s="77">
        <v>6</v>
      </c>
      <c r="B101" s="70">
        <v>3</v>
      </c>
      <c r="C101" s="70">
        <v>154</v>
      </c>
      <c r="D101" s="170"/>
      <c r="E101" s="128">
        <f t="shared" si="15"/>
        <v>11.666666666666666</v>
      </c>
      <c r="F101" s="93">
        <f t="shared" si="18"/>
        <v>31.666666666666664</v>
      </c>
      <c r="G101" s="93">
        <f t="shared" si="16"/>
        <v>18.321937999999999</v>
      </c>
      <c r="H101" s="93">
        <f t="shared" si="17"/>
        <v>47.87375333333334</v>
      </c>
      <c r="I101" s="93">
        <f t="shared" si="4"/>
        <v>34.575436433333337</v>
      </c>
      <c r="J101" s="147">
        <v>11.040294170379639</v>
      </c>
      <c r="K101" s="147">
        <v>16.956678032875061</v>
      </c>
      <c r="L101" s="149">
        <f t="shared" si="14"/>
        <v>33.38504036267598</v>
      </c>
      <c r="M101" s="71">
        <f t="shared" si="20"/>
        <v>1.1903960706573571</v>
      </c>
      <c r="N101" s="72">
        <f t="shared" si="21"/>
        <v>14.48871297065736</v>
      </c>
      <c r="O101" s="94">
        <f t="shared" si="19"/>
        <v>1.1903960706573571</v>
      </c>
      <c r="P101" s="94">
        <f t="shared" si="19"/>
        <v>14.48871297065736</v>
      </c>
      <c r="Q101" s="73"/>
      <c r="R101" s="90"/>
    </row>
    <row r="102" spans="1:18" s="76" customFormat="1" ht="15" thickBot="1" x14ac:dyDescent="0.35">
      <c r="A102" s="77">
        <v>6</v>
      </c>
      <c r="B102" s="70">
        <v>4</v>
      </c>
      <c r="C102" s="70">
        <v>155</v>
      </c>
      <c r="D102" s="170"/>
      <c r="E102" s="128">
        <f t="shared" ref="E102:E133" si="22">(($D$29-$D$28)/($F$27-$F$26))*(C102-$F$26)</f>
        <v>11.851851851851851</v>
      </c>
      <c r="F102" s="93">
        <f t="shared" si="18"/>
        <v>31.851851851851851</v>
      </c>
      <c r="G102" s="93">
        <f t="shared" si="16"/>
        <v>18.430708888888891</v>
      </c>
      <c r="H102" s="93">
        <f t="shared" si="17"/>
        <v>48.158392592592598</v>
      </c>
      <c r="I102" s="93">
        <f t="shared" si="4"/>
        <v>34.780934925925933</v>
      </c>
      <c r="J102" s="147">
        <v>10.732770711183548</v>
      </c>
      <c r="K102" s="147">
        <v>16.946697235107422</v>
      </c>
      <c r="L102" s="149">
        <f t="shared" si="14"/>
        <v>33.077167305681442</v>
      </c>
      <c r="M102" s="71">
        <f t="shared" si="20"/>
        <v>1.7037676202444914</v>
      </c>
      <c r="N102" s="72">
        <f t="shared" si="21"/>
        <v>15.081225286911156</v>
      </c>
      <c r="O102" s="94">
        <f t="shared" si="19"/>
        <v>1.7037676202444914</v>
      </c>
      <c r="P102" s="94">
        <f t="shared" si="19"/>
        <v>15.081225286911156</v>
      </c>
      <c r="Q102" s="73"/>
      <c r="R102" s="90"/>
    </row>
    <row r="103" spans="1:18" s="76" customFormat="1" ht="15" thickBot="1" x14ac:dyDescent="0.35">
      <c r="A103" s="77">
        <v>6</v>
      </c>
      <c r="B103" s="70">
        <v>5</v>
      </c>
      <c r="C103" s="70">
        <v>156</v>
      </c>
      <c r="D103" s="170"/>
      <c r="E103" s="128">
        <f t="shared" si="22"/>
        <v>12.037037037037036</v>
      </c>
      <c r="F103" s="93">
        <f t="shared" ref="F103:F134" si="23">$D$28+E103</f>
        <v>32.037037037037038</v>
      </c>
      <c r="G103" s="93">
        <f t="shared" si="16"/>
        <v>18.539479777777778</v>
      </c>
      <c r="H103" s="93">
        <f t="shared" si="17"/>
        <v>48.443031851851856</v>
      </c>
      <c r="I103" s="93">
        <f t="shared" ref="I103:I146" si="24">G103+($D$19/100)*(H103-G103)</f>
        <v>34.986433418518523</v>
      </c>
      <c r="J103" s="147">
        <v>10.40312871336937</v>
      </c>
      <c r="K103" s="147">
        <v>16.821114718914032</v>
      </c>
      <c r="L103" s="149">
        <f t="shared" si="14"/>
        <v>32.643338154863429</v>
      </c>
      <c r="M103" s="71">
        <f t="shared" si="20"/>
        <v>2.3430952636550941</v>
      </c>
      <c r="N103" s="72">
        <f t="shared" si="21"/>
        <v>15.799693696988427</v>
      </c>
      <c r="O103" s="94">
        <f t="shared" si="19"/>
        <v>2.3430952636550941</v>
      </c>
      <c r="P103" s="94">
        <f t="shared" si="19"/>
        <v>15.799693696988427</v>
      </c>
      <c r="Q103" s="73"/>
      <c r="R103" s="133"/>
    </row>
    <row r="104" spans="1:18" s="76" customFormat="1" ht="15" thickBot="1" x14ac:dyDescent="0.35">
      <c r="A104" s="77">
        <v>6</v>
      </c>
      <c r="B104" s="70">
        <v>6</v>
      </c>
      <c r="C104" s="70">
        <v>157</v>
      </c>
      <c r="D104" s="170"/>
      <c r="E104" s="128">
        <f t="shared" si="22"/>
        <v>12.222222222222221</v>
      </c>
      <c r="F104" s="93">
        <f t="shared" si="23"/>
        <v>32.222222222222221</v>
      </c>
      <c r="G104" s="93">
        <f t="shared" si="16"/>
        <v>18.648250666666666</v>
      </c>
      <c r="H104" s="93">
        <f t="shared" si="17"/>
        <v>48.727671111111121</v>
      </c>
      <c r="I104" s="93">
        <f t="shared" si="24"/>
        <v>35.191931911111119</v>
      </c>
      <c r="J104" s="147">
        <v>9.9013179999999998</v>
      </c>
      <c r="K104" s="147">
        <v>16.488309999999998</v>
      </c>
      <c r="L104" s="149">
        <f t="shared" si="14"/>
        <v>31.710859888888887</v>
      </c>
      <c r="M104" s="71">
        <f t="shared" si="20"/>
        <v>3.4810720222222322</v>
      </c>
      <c r="N104" s="72">
        <f t="shared" si="21"/>
        <v>17.016811222222234</v>
      </c>
      <c r="O104" s="94">
        <f t="shared" si="19"/>
        <v>3.4810720222222322</v>
      </c>
      <c r="P104" s="94">
        <f t="shared" si="19"/>
        <v>17.016811222222234</v>
      </c>
      <c r="Q104" s="73"/>
      <c r="R104" s="90"/>
    </row>
    <row r="105" spans="1:18" s="76" customFormat="1" ht="15" thickBot="1" x14ac:dyDescent="0.35">
      <c r="A105" s="77">
        <v>6</v>
      </c>
      <c r="B105" s="70">
        <v>7</v>
      </c>
      <c r="C105" s="70">
        <v>158</v>
      </c>
      <c r="D105" s="170"/>
      <c r="E105" s="128">
        <f t="shared" si="22"/>
        <v>12.407407407407407</v>
      </c>
      <c r="F105" s="93">
        <f t="shared" si="23"/>
        <v>32.407407407407405</v>
      </c>
      <c r="G105" s="93">
        <f t="shared" si="16"/>
        <v>18.757021555555557</v>
      </c>
      <c r="H105" s="93">
        <f t="shared" si="17"/>
        <v>49.012310370370372</v>
      </c>
      <c r="I105" s="93">
        <f t="shared" si="24"/>
        <v>35.397430403703709</v>
      </c>
      <c r="J105" s="147">
        <v>9.4812119999999993</v>
      </c>
      <c r="K105" s="147">
        <v>16.209890000000001</v>
      </c>
      <c r="L105" s="149">
        <f t="shared" si="14"/>
        <v>30.969749925925921</v>
      </c>
      <c r="M105" s="71">
        <f t="shared" si="20"/>
        <v>4.4276804777777876</v>
      </c>
      <c r="N105" s="72">
        <f t="shared" si="21"/>
        <v>18.042560444444451</v>
      </c>
      <c r="O105" s="94">
        <f t="shared" si="19"/>
        <v>4.4276804777777876</v>
      </c>
      <c r="P105" s="94">
        <f t="shared" si="19"/>
        <v>18.042560444444451</v>
      </c>
      <c r="Q105" s="73"/>
      <c r="R105" s="90"/>
    </row>
    <row r="106" spans="1:18" s="76" customFormat="1" ht="15" thickBot="1" x14ac:dyDescent="0.35">
      <c r="A106" s="77">
        <v>6</v>
      </c>
      <c r="B106" s="70">
        <v>8</v>
      </c>
      <c r="C106" s="70">
        <v>159</v>
      </c>
      <c r="D106" s="170"/>
      <c r="E106" s="128">
        <f t="shared" si="22"/>
        <v>12.592592592592592</v>
      </c>
      <c r="F106" s="93">
        <f t="shared" si="23"/>
        <v>32.592592592592595</v>
      </c>
      <c r="G106" s="93">
        <f t="shared" si="16"/>
        <v>18.865792444444445</v>
      </c>
      <c r="H106" s="93">
        <f t="shared" si="17"/>
        <v>49.296949629629637</v>
      </c>
      <c r="I106" s="93">
        <f t="shared" si="24"/>
        <v>35.602928896296305</v>
      </c>
      <c r="J106" s="147">
        <v>9.4218360000000008</v>
      </c>
      <c r="K106" s="147">
        <v>15.893739999999999</v>
      </c>
      <c r="L106" s="149">
        <f t="shared" si="14"/>
        <v>30.911141259259267</v>
      </c>
      <c r="M106" s="71">
        <f t="shared" si="20"/>
        <v>4.6917876370370379</v>
      </c>
      <c r="N106" s="72">
        <f t="shared" si="21"/>
        <v>18.38580837037037</v>
      </c>
      <c r="O106" s="94">
        <f t="shared" si="19"/>
        <v>4.6917876370370379</v>
      </c>
      <c r="P106" s="94">
        <f t="shared" si="19"/>
        <v>18.38580837037037</v>
      </c>
      <c r="Q106" s="73"/>
      <c r="R106" s="90"/>
    </row>
    <row r="107" spans="1:18" s="76" customFormat="1" ht="15" thickBot="1" x14ac:dyDescent="0.35">
      <c r="A107" s="77">
        <v>6</v>
      </c>
      <c r="B107" s="70">
        <v>9</v>
      </c>
      <c r="C107" s="70">
        <v>160</v>
      </c>
      <c r="D107" s="170"/>
      <c r="E107" s="128">
        <f t="shared" si="22"/>
        <v>12.777777777777777</v>
      </c>
      <c r="F107" s="93">
        <f t="shared" si="23"/>
        <v>32.777777777777779</v>
      </c>
      <c r="G107" s="93">
        <f t="shared" ref="G107:G146" si="25">$D$15+$D$16+$D$17+$D$18*(E107-10)/10</f>
        <v>18.679670000000002</v>
      </c>
      <c r="H107" s="93">
        <f t="shared" ref="H107:H146" si="26">$C$15+$C$16+$C$17+$C$17*(E107-10)/10</f>
        <v>49.581588888888895</v>
      </c>
      <c r="I107" s="93">
        <f t="shared" si="24"/>
        <v>35.675725388888893</v>
      </c>
      <c r="J107" s="147">
        <v>9.1627980000000004</v>
      </c>
      <c r="K107" s="147">
        <v>15.6196</v>
      </c>
      <c r="L107" s="149">
        <f t="shared" si="14"/>
        <v>30.474173777777779</v>
      </c>
      <c r="M107" s="71">
        <f t="shared" si="20"/>
        <v>5.201551611111114</v>
      </c>
      <c r="N107" s="72">
        <f t="shared" si="21"/>
        <v>19.107415111111116</v>
      </c>
      <c r="O107" s="94">
        <f t="shared" ref="O107:P138" si="27">IF(M107&gt;0,M107,)</f>
        <v>5.201551611111114</v>
      </c>
      <c r="P107" s="94">
        <f t="shared" si="27"/>
        <v>19.107415111111116</v>
      </c>
      <c r="Q107" s="73"/>
      <c r="R107" s="90"/>
    </row>
    <row r="108" spans="1:18" s="76" customFormat="1" ht="15" thickBot="1" x14ac:dyDescent="0.35">
      <c r="A108" s="77">
        <v>6</v>
      </c>
      <c r="B108" s="70">
        <v>10</v>
      </c>
      <c r="C108" s="70">
        <v>161</v>
      </c>
      <c r="D108" s="170">
        <v>0</v>
      </c>
      <c r="E108" s="128">
        <f t="shared" si="22"/>
        <v>12.962962962962962</v>
      </c>
      <c r="F108" s="93">
        <f t="shared" si="23"/>
        <v>32.962962962962962</v>
      </c>
      <c r="G108" s="93">
        <f t="shared" si="25"/>
        <v>18.768781333333333</v>
      </c>
      <c r="H108" s="93">
        <f t="shared" si="26"/>
        <v>49.866228148148153</v>
      </c>
      <c r="I108" s="93">
        <f t="shared" si="24"/>
        <v>35.872377081481488</v>
      </c>
      <c r="J108" s="147">
        <v>8.9631419999999995</v>
      </c>
      <c r="K108" s="147">
        <v>15.55392</v>
      </c>
      <c r="L108" s="149">
        <f t="shared" si="14"/>
        <v>30.311812888888888</v>
      </c>
      <c r="M108" s="71">
        <f t="shared" si="20"/>
        <v>5.5605641925926008</v>
      </c>
      <c r="N108" s="72">
        <f t="shared" si="21"/>
        <v>19.554415259259265</v>
      </c>
      <c r="O108" s="94">
        <f t="shared" si="27"/>
        <v>5.5605641925926008</v>
      </c>
      <c r="P108" s="94">
        <f t="shared" si="27"/>
        <v>19.554415259259265</v>
      </c>
      <c r="Q108" s="73"/>
      <c r="R108" s="90"/>
    </row>
    <row r="109" spans="1:18" s="76" customFormat="1" ht="15" thickBot="1" x14ac:dyDescent="0.35">
      <c r="A109" s="77">
        <v>6</v>
      </c>
      <c r="B109" s="70">
        <v>11</v>
      </c>
      <c r="C109" s="70">
        <v>162</v>
      </c>
      <c r="D109" s="172">
        <v>11.59999943</v>
      </c>
      <c r="E109" s="128">
        <f t="shared" si="22"/>
        <v>13.148148148148147</v>
      </c>
      <c r="F109" s="93">
        <f t="shared" si="23"/>
        <v>33.148148148148145</v>
      </c>
      <c r="G109" s="93">
        <f t="shared" si="25"/>
        <v>18.857892666666665</v>
      </c>
      <c r="H109" s="93">
        <f t="shared" si="26"/>
        <v>50.150867407407411</v>
      </c>
      <c r="I109" s="93">
        <f t="shared" si="24"/>
        <v>36.069028774074077</v>
      </c>
      <c r="J109" s="147">
        <v>8.76</v>
      </c>
      <c r="K109" s="147">
        <v>15.48</v>
      </c>
      <c r="L109" s="149">
        <f t="shared" si="14"/>
        <v>30.133333333333329</v>
      </c>
      <c r="M109" s="71">
        <f t="shared" si="20"/>
        <v>5.9356954407407478</v>
      </c>
      <c r="N109" s="72">
        <f t="shared" si="21"/>
        <v>20.017534074074081</v>
      </c>
      <c r="O109" s="94">
        <f t="shared" si="27"/>
        <v>5.9356954407407478</v>
      </c>
      <c r="P109" s="94">
        <f t="shared" si="27"/>
        <v>20.017534074074081</v>
      </c>
      <c r="Q109" s="73"/>
      <c r="R109" s="90"/>
    </row>
    <row r="110" spans="1:18" s="76" customFormat="1" ht="15" thickBot="1" x14ac:dyDescent="0.35">
      <c r="A110" s="77">
        <v>6</v>
      </c>
      <c r="B110" s="70">
        <v>12</v>
      </c>
      <c r="C110" s="70">
        <v>163</v>
      </c>
      <c r="D110" s="172">
        <v>19.399999619999999</v>
      </c>
      <c r="E110" s="128">
        <f t="shared" si="22"/>
        <v>13.333333333333332</v>
      </c>
      <c r="F110" s="93">
        <f t="shared" si="23"/>
        <v>33.333333333333329</v>
      </c>
      <c r="G110" s="93">
        <f t="shared" si="25"/>
        <v>18.947004</v>
      </c>
      <c r="H110" s="93">
        <f t="shared" si="26"/>
        <v>50.435506666666669</v>
      </c>
      <c r="I110" s="93">
        <f t="shared" si="24"/>
        <v>36.265680466666666</v>
      </c>
      <c r="J110" s="147">
        <v>8.7799999999999994</v>
      </c>
      <c r="K110" s="147">
        <v>15.44</v>
      </c>
      <c r="L110" s="149">
        <f t="shared" si="14"/>
        <v>30.426666666666659</v>
      </c>
      <c r="M110" s="71">
        <f t="shared" si="20"/>
        <v>5.8390138000000071</v>
      </c>
      <c r="N110" s="72">
        <f t="shared" si="21"/>
        <v>20.00884000000001</v>
      </c>
      <c r="O110" s="94">
        <f t="shared" si="27"/>
        <v>5.8390138000000071</v>
      </c>
      <c r="P110" s="94">
        <f t="shared" si="27"/>
        <v>20.00884000000001</v>
      </c>
      <c r="Q110" s="73"/>
      <c r="R110" s="90"/>
    </row>
    <row r="111" spans="1:18" s="76" customFormat="1" ht="15" thickBot="1" x14ac:dyDescent="0.35">
      <c r="A111" s="77">
        <v>6</v>
      </c>
      <c r="B111" s="70">
        <v>13</v>
      </c>
      <c r="C111" s="70">
        <v>164</v>
      </c>
      <c r="D111" s="172">
        <v>0</v>
      </c>
      <c r="E111" s="128">
        <f t="shared" si="22"/>
        <v>13.518518518518517</v>
      </c>
      <c r="F111" s="93">
        <f t="shared" si="23"/>
        <v>33.518518518518519</v>
      </c>
      <c r="G111" s="93">
        <f t="shared" si="25"/>
        <v>19.036115333333335</v>
      </c>
      <c r="H111" s="93">
        <f t="shared" si="26"/>
        <v>50.720145925925927</v>
      </c>
      <c r="I111" s="93">
        <f t="shared" si="24"/>
        <v>36.462332159259262</v>
      </c>
      <c r="J111" s="147">
        <v>9.9700000000000006</v>
      </c>
      <c r="K111" s="147">
        <v>16.829999999999998</v>
      </c>
      <c r="L111" s="149">
        <f t="shared" si="14"/>
        <v>34.276666666666671</v>
      </c>
      <c r="M111" s="71">
        <f t="shared" si="20"/>
        <v>2.1856654925925909</v>
      </c>
      <c r="N111" s="72">
        <f t="shared" si="21"/>
        <v>16.443479259259256</v>
      </c>
      <c r="O111" s="94">
        <f t="shared" si="27"/>
        <v>2.1856654925925909</v>
      </c>
      <c r="P111" s="94">
        <f t="shared" si="27"/>
        <v>16.443479259259256</v>
      </c>
      <c r="Q111" s="73"/>
      <c r="R111" s="90"/>
    </row>
    <row r="112" spans="1:18" s="76" customFormat="1" ht="15" thickBot="1" x14ac:dyDescent="0.35">
      <c r="A112" s="77">
        <v>6</v>
      </c>
      <c r="B112" s="70">
        <v>14</v>
      </c>
      <c r="C112" s="70">
        <v>165</v>
      </c>
      <c r="D112" s="172">
        <v>0</v>
      </c>
      <c r="E112" s="128">
        <f t="shared" si="22"/>
        <v>13.703703703703702</v>
      </c>
      <c r="F112" s="93">
        <f t="shared" si="23"/>
        <v>33.703703703703702</v>
      </c>
      <c r="G112" s="93">
        <f t="shared" si="25"/>
        <v>19.125226666666666</v>
      </c>
      <c r="H112" s="93">
        <f t="shared" si="26"/>
        <v>51.004785185185185</v>
      </c>
      <c r="I112" s="93">
        <f t="shared" si="24"/>
        <v>36.658983851851858</v>
      </c>
      <c r="J112" s="147">
        <v>9.5500000000000007</v>
      </c>
      <c r="K112" s="147">
        <v>17.28</v>
      </c>
      <c r="L112" s="149">
        <f t="shared" si="14"/>
        <v>34.14</v>
      </c>
      <c r="M112" s="71">
        <f t="shared" si="20"/>
        <v>2.518983851851857</v>
      </c>
      <c r="N112" s="72">
        <f t="shared" si="21"/>
        <v>16.864785185185184</v>
      </c>
      <c r="O112" s="94">
        <f t="shared" si="27"/>
        <v>2.518983851851857</v>
      </c>
      <c r="P112" s="94">
        <f t="shared" si="27"/>
        <v>16.864785185185184</v>
      </c>
      <c r="Q112" s="73"/>
      <c r="R112" s="90"/>
    </row>
    <row r="113" spans="1:19" s="76" customFormat="1" ht="15" thickBot="1" x14ac:dyDescent="0.35">
      <c r="A113" s="77">
        <v>6</v>
      </c>
      <c r="B113" s="70">
        <v>15</v>
      </c>
      <c r="C113" s="70">
        <v>166</v>
      </c>
      <c r="D113" s="172">
        <v>25</v>
      </c>
      <c r="E113" s="128">
        <f t="shared" si="22"/>
        <v>13.888888888888888</v>
      </c>
      <c r="F113" s="93">
        <f t="shared" si="23"/>
        <v>33.888888888888886</v>
      </c>
      <c r="G113" s="93">
        <f t="shared" si="25"/>
        <v>19.214337999999998</v>
      </c>
      <c r="H113" s="93">
        <f t="shared" si="26"/>
        <v>51.28942444444445</v>
      </c>
      <c r="I113" s="93">
        <f t="shared" si="24"/>
        <v>36.855635544444446</v>
      </c>
      <c r="J113" s="147">
        <v>9.94</v>
      </c>
      <c r="K113" s="147">
        <v>17.5</v>
      </c>
      <c r="L113" s="149">
        <f t="shared" si="14"/>
        <v>35.435555555555545</v>
      </c>
      <c r="M113" s="71">
        <f t="shared" si="20"/>
        <v>1.4200799888889009</v>
      </c>
      <c r="N113" s="72">
        <f t="shared" si="21"/>
        <v>15.853868888888904</v>
      </c>
      <c r="O113" s="94">
        <f t="shared" si="27"/>
        <v>1.4200799888889009</v>
      </c>
      <c r="P113" s="94">
        <f t="shared" si="27"/>
        <v>15.853868888888904</v>
      </c>
      <c r="Q113" s="73"/>
      <c r="R113" s="90"/>
    </row>
    <row r="114" spans="1:19" s="76" customFormat="1" ht="15" thickBot="1" x14ac:dyDescent="0.35">
      <c r="A114" s="77">
        <v>6</v>
      </c>
      <c r="B114" s="70">
        <v>16</v>
      </c>
      <c r="C114" s="70">
        <v>167</v>
      </c>
      <c r="D114" s="172">
        <v>5.8000001909999996</v>
      </c>
      <c r="E114" s="128">
        <f t="shared" si="22"/>
        <v>14.074074074074073</v>
      </c>
      <c r="F114" s="93">
        <f t="shared" si="23"/>
        <v>34.074074074074076</v>
      </c>
      <c r="G114" s="93">
        <f t="shared" si="25"/>
        <v>19.303449333333333</v>
      </c>
      <c r="H114" s="93">
        <f t="shared" si="26"/>
        <v>51.574063703703708</v>
      </c>
      <c r="I114" s="93">
        <f t="shared" si="24"/>
        <v>37.052287237037042</v>
      </c>
      <c r="J114" s="147">
        <v>14.22</v>
      </c>
      <c r="K114" s="147">
        <v>19.05</v>
      </c>
      <c r="L114" s="149">
        <f t="shared" si="14"/>
        <v>45.726111111111123</v>
      </c>
      <c r="M114" s="71">
        <f t="shared" si="20"/>
        <v>-8.6738238740740812</v>
      </c>
      <c r="N114" s="72">
        <f t="shared" si="21"/>
        <v>5.8479525925925842</v>
      </c>
      <c r="O114" s="94">
        <f t="shared" si="27"/>
        <v>0</v>
      </c>
      <c r="P114" s="94">
        <f t="shared" si="27"/>
        <v>5.8479525925925842</v>
      </c>
      <c r="Q114" s="73"/>
      <c r="R114" s="90"/>
    </row>
    <row r="115" spans="1:19" s="76" customFormat="1" ht="15" thickBot="1" x14ac:dyDescent="0.35">
      <c r="A115" s="77">
        <v>6</v>
      </c>
      <c r="B115" s="70">
        <v>17</v>
      </c>
      <c r="C115" s="70">
        <v>168</v>
      </c>
      <c r="D115" s="172">
        <v>0</v>
      </c>
      <c r="E115" s="128">
        <f t="shared" si="22"/>
        <v>14.259259259259258</v>
      </c>
      <c r="F115" s="93">
        <f t="shared" si="23"/>
        <v>34.25925925925926</v>
      </c>
      <c r="G115" s="93">
        <f t="shared" si="25"/>
        <v>19.392560666666668</v>
      </c>
      <c r="H115" s="93">
        <f t="shared" si="26"/>
        <v>51.858702962962965</v>
      </c>
      <c r="I115" s="93">
        <f t="shared" si="24"/>
        <v>37.248938929629631</v>
      </c>
      <c r="J115" s="147">
        <v>12.04</v>
      </c>
      <c r="K115" s="147">
        <v>17.54</v>
      </c>
      <c r="L115" s="149">
        <f t="shared" si="14"/>
        <v>40.320740740740739</v>
      </c>
      <c r="M115" s="71">
        <f t="shared" si="20"/>
        <v>-3.0718018111111078</v>
      </c>
      <c r="N115" s="72">
        <f t="shared" si="21"/>
        <v>11.537962222222227</v>
      </c>
      <c r="O115" s="94">
        <f t="shared" si="27"/>
        <v>0</v>
      </c>
      <c r="P115" s="94">
        <f t="shared" si="27"/>
        <v>11.537962222222227</v>
      </c>
      <c r="Q115" s="73"/>
      <c r="R115" s="90"/>
    </row>
    <row r="116" spans="1:19" s="76" customFormat="1" ht="15" thickBot="1" x14ac:dyDescent="0.35">
      <c r="A116" s="77">
        <v>6</v>
      </c>
      <c r="B116" s="70">
        <v>18</v>
      </c>
      <c r="C116" s="70">
        <v>169</v>
      </c>
      <c r="D116" s="172">
        <v>0</v>
      </c>
      <c r="E116" s="128">
        <f t="shared" si="22"/>
        <v>14.444444444444443</v>
      </c>
      <c r="F116" s="93">
        <f t="shared" si="23"/>
        <v>34.444444444444443</v>
      </c>
      <c r="G116" s="93">
        <f t="shared" si="25"/>
        <v>19.481672</v>
      </c>
      <c r="H116" s="93">
        <f t="shared" si="26"/>
        <v>52.143342222222223</v>
      </c>
      <c r="I116" s="93">
        <f t="shared" si="24"/>
        <v>37.445590622222227</v>
      </c>
      <c r="J116" s="147">
        <v>10.89</v>
      </c>
      <c r="K116" s="147">
        <v>16.809999999999999</v>
      </c>
      <c r="L116" s="149">
        <f t="shared" si="14"/>
        <v>37.656111111111109</v>
      </c>
      <c r="M116" s="71">
        <f t="shared" si="20"/>
        <v>-0.21052048888888208</v>
      </c>
      <c r="N116" s="72">
        <f t="shared" si="21"/>
        <v>14.487231111111115</v>
      </c>
      <c r="O116" s="94">
        <f t="shared" si="27"/>
        <v>0</v>
      </c>
      <c r="P116" s="94">
        <f t="shared" si="27"/>
        <v>14.487231111111115</v>
      </c>
      <c r="Q116" s="73"/>
      <c r="R116" s="90"/>
    </row>
    <row r="117" spans="1:19" s="76" customFormat="1" ht="15" thickBot="1" x14ac:dyDescent="0.35">
      <c r="A117" s="77">
        <v>6</v>
      </c>
      <c r="B117" s="70">
        <v>19</v>
      </c>
      <c r="C117" s="70">
        <v>170</v>
      </c>
      <c r="D117" s="172">
        <v>37</v>
      </c>
      <c r="E117" s="128">
        <f t="shared" si="22"/>
        <v>14.629629629629628</v>
      </c>
      <c r="F117" s="93">
        <f t="shared" si="23"/>
        <v>34.629629629629626</v>
      </c>
      <c r="G117" s="93">
        <f t="shared" si="25"/>
        <v>19.570783333333331</v>
      </c>
      <c r="H117" s="93">
        <f t="shared" si="26"/>
        <v>52.427981481481481</v>
      </c>
      <c r="I117" s="93">
        <f t="shared" si="24"/>
        <v>37.642242314814816</v>
      </c>
      <c r="J117" s="147">
        <v>10.67</v>
      </c>
      <c r="K117" s="147">
        <v>16.48</v>
      </c>
      <c r="L117" s="149">
        <f t="shared" si="14"/>
        <v>37.209629629629625</v>
      </c>
      <c r="M117" s="71">
        <f t="shared" ref="M117:M146" si="28">I117-L117</f>
        <v>0.43261268518519103</v>
      </c>
      <c r="N117" s="72">
        <f t="shared" ref="N117:N146" si="29">H117-L117</f>
        <v>15.218351851851857</v>
      </c>
      <c r="O117" s="94">
        <f t="shared" si="27"/>
        <v>0.43261268518519103</v>
      </c>
      <c r="P117" s="94">
        <f t="shared" si="27"/>
        <v>15.218351851851857</v>
      </c>
      <c r="Q117" s="73"/>
      <c r="R117" s="90"/>
      <c r="S117" s="75"/>
    </row>
    <row r="118" spans="1:19" s="76" customFormat="1" ht="15" thickBot="1" x14ac:dyDescent="0.35">
      <c r="A118" s="77">
        <v>6</v>
      </c>
      <c r="B118" s="70">
        <v>20</v>
      </c>
      <c r="C118" s="70">
        <v>171</v>
      </c>
      <c r="D118" s="172">
        <v>1.2000000479999999</v>
      </c>
      <c r="E118" s="128">
        <f t="shared" si="22"/>
        <v>14.814814814814813</v>
      </c>
      <c r="F118" s="93">
        <f t="shared" si="23"/>
        <v>34.81481481481481</v>
      </c>
      <c r="G118" s="93">
        <f t="shared" si="25"/>
        <v>19.659894666666666</v>
      </c>
      <c r="H118" s="93">
        <f t="shared" si="26"/>
        <v>52.712620740740746</v>
      </c>
      <c r="I118" s="93">
        <f t="shared" si="24"/>
        <v>37.838894007407411</v>
      </c>
      <c r="J118" s="147">
        <v>12.507059999999999</v>
      </c>
      <c r="K118" s="147">
        <v>16.770399999999999</v>
      </c>
      <c r="L118" s="149">
        <f t="shared" si="14"/>
        <v>41.473957037037025</v>
      </c>
      <c r="M118" s="71">
        <f t="shared" si="28"/>
        <v>-3.6350630296296131</v>
      </c>
      <c r="N118" s="72">
        <f t="shared" si="29"/>
        <v>11.238663703703722</v>
      </c>
      <c r="O118" s="94">
        <f t="shared" si="27"/>
        <v>0</v>
      </c>
      <c r="P118" s="94">
        <f t="shared" si="27"/>
        <v>11.238663703703722</v>
      </c>
      <c r="Q118" s="73"/>
      <c r="R118" s="90"/>
    </row>
    <row r="119" spans="1:19" s="76" customFormat="1" ht="15" thickBot="1" x14ac:dyDescent="0.35">
      <c r="A119" s="77">
        <v>6</v>
      </c>
      <c r="B119" s="70">
        <v>21</v>
      </c>
      <c r="C119" s="70">
        <v>172</v>
      </c>
      <c r="D119" s="172">
        <v>0.80000001200000004</v>
      </c>
      <c r="E119" s="128">
        <f t="shared" si="22"/>
        <v>15</v>
      </c>
      <c r="F119" s="93">
        <f t="shared" si="23"/>
        <v>35</v>
      </c>
      <c r="G119" s="93">
        <f t="shared" si="25"/>
        <v>19.749006000000001</v>
      </c>
      <c r="H119" s="93">
        <f t="shared" si="26"/>
        <v>52.997260000000004</v>
      </c>
      <c r="I119" s="93">
        <f t="shared" si="24"/>
        <v>38.0355457</v>
      </c>
      <c r="J119" s="147">
        <v>11.44983</v>
      </c>
      <c r="K119" s="147">
        <v>16.769380000000002</v>
      </c>
      <c r="L119" s="149">
        <f t="shared" si="14"/>
        <v>39.669040000000003</v>
      </c>
      <c r="M119" s="71">
        <f t="shared" si="28"/>
        <v>-1.6334943000000024</v>
      </c>
      <c r="N119" s="72">
        <f t="shared" si="29"/>
        <v>13.328220000000002</v>
      </c>
      <c r="O119" s="94">
        <f t="shared" si="27"/>
        <v>0</v>
      </c>
      <c r="P119" s="94">
        <f t="shared" si="27"/>
        <v>13.328220000000002</v>
      </c>
      <c r="Q119" s="73"/>
      <c r="R119" s="90"/>
    </row>
    <row r="120" spans="1:19" s="76" customFormat="1" ht="15" thickBot="1" x14ac:dyDescent="0.35">
      <c r="A120" s="77">
        <v>6</v>
      </c>
      <c r="B120" s="70">
        <v>22</v>
      </c>
      <c r="C120" s="70">
        <v>173</v>
      </c>
      <c r="D120" s="172">
        <v>0</v>
      </c>
      <c r="E120" s="128">
        <f t="shared" si="22"/>
        <v>15.185185185185185</v>
      </c>
      <c r="F120" s="93">
        <f t="shared" si="23"/>
        <v>35.185185185185183</v>
      </c>
      <c r="G120" s="93">
        <f t="shared" si="25"/>
        <v>19.838117333333333</v>
      </c>
      <c r="H120" s="93">
        <f t="shared" si="26"/>
        <v>53.281899259259262</v>
      </c>
      <c r="I120" s="93">
        <f t="shared" si="24"/>
        <v>38.232197392592596</v>
      </c>
      <c r="J120" s="147">
        <v>10.533950000000001</v>
      </c>
      <c r="K120" s="147">
        <v>16.504729999999999</v>
      </c>
      <c r="L120" s="149">
        <f t="shared" si="14"/>
        <v>37.878273148148146</v>
      </c>
      <c r="M120" s="71">
        <f t="shared" si="28"/>
        <v>0.3539242444444497</v>
      </c>
      <c r="N120" s="72">
        <f t="shared" si="29"/>
        <v>15.403626111111116</v>
      </c>
      <c r="O120" s="94">
        <f t="shared" si="27"/>
        <v>0.3539242444444497</v>
      </c>
      <c r="P120" s="94">
        <f t="shared" si="27"/>
        <v>15.403626111111116</v>
      </c>
      <c r="Q120" s="73"/>
      <c r="R120" s="90"/>
    </row>
    <row r="121" spans="1:19" s="76" customFormat="1" ht="15" thickBot="1" x14ac:dyDescent="0.35">
      <c r="A121" s="77">
        <v>6</v>
      </c>
      <c r="B121" s="70">
        <v>23</v>
      </c>
      <c r="C121" s="70">
        <v>174</v>
      </c>
      <c r="D121" s="172">
        <v>0</v>
      </c>
      <c r="E121" s="128">
        <f t="shared" si="22"/>
        <v>15.37037037037037</v>
      </c>
      <c r="F121" s="93">
        <f t="shared" si="23"/>
        <v>35.370370370370367</v>
      </c>
      <c r="G121" s="93">
        <f t="shared" si="25"/>
        <v>19.927228666666668</v>
      </c>
      <c r="H121" s="93">
        <f t="shared" si="26"/>
        <v>53.566538518518527</v>
      </c>
      <c r="I121" s="93">
        <f t="shared" si="24"/>
        <v>38.428849085185192</v>
      </c>
      <c r="J121" s="147">
        <v>9.6734139999999993</v>
      </c>
      <c r="K121" s="147">
        <v>16.290199999999999</v>
      </c>
      <c r="L121" s="149">
        <f t="shared" si="14"/>
        <v>36.240368740740735</v>
      </c>
      <c r="M121" s="71">
        <f t="shared" si="28"/>
        <v>2.1884803444444572</v>
      </c>
      <c r="N121" s="72">
        <f t="shared" si="29"/>
        <v>17.326169777777793</v>
      </c>
      <c r="O121" s="94">
        <f t="shared" si="27"/>
        <v>2.1884803444444572</v>
      </c>
      <c r="P121" s="94">
        <f t="shared" si="27"/>
        <v>17.326169777777793</v>
      </c>
      <c r="Q121" s="73"/>
      <c r="R121" s="133"/>
    </row>
    <row r="122" spans="1:19" s="76" customFormat="1" ht="15" thickBot="1" x14ac:dyDescent="0.35">
      <c r="A122" s="77">
        <v>6</v>
      </c>
      <c r="B122" s="70">
        <v>24</v>
      </c>
      <c r="C122" s="70">
        <v>175</v>
      </c>
      <c r="D122" s="172">
        <v>0</v>
      </c>
      <c r="E122" s="128">
        <f t="shared" si="22"/>
        <v>15.555555555555555</v>
      </c>
      <c r="F122" s="93">
        <f t="shared" si="23"/>
        <v>35.555555555555557</v>
      </c>
      <c r="G122" s="93">
        <f t="shared" si="25"/>
        <v>20.01634</v>
      </c>
      <c r="H122" s="93">
        <f t="shared" si="26"/>
        <v>53.851177777777778</v>
      </c>
      <c r="I122" s="93">
        <f t="shared" si="24"/>
        <v>38.625500777777781</v>
      </c>
      <c r="J122" s="147">
        <v>9.1497700000000002</v>
      </c>
      <c r="K122" s="147">
        <v>16.121269999999999</v>
      </c>
      <c r="L122" s="149">
        <f t="shared" ref="L122:L146" si="30">J122*2+K122*(F122-25)/10</f>
        <v>35.316436111111116</v>
      </c>
      <c r="M122" s="71">
        <f t="shared" si="28"/>
        <v>3.3090646666666643</v>
      </c>
      <c r="N122" s="72">
        <f t="shared" si="29"/>
        <v>18.534741666666662</v>
      </c>
      <c r="O122" s="94">
        <f t="shared" si="27"/>
        <v>3.3090646666666643</v>
      </c>
      <c r="P122" s="94">
        <f t="shared" si="27"/>
        <v>18.534741666666662</v>
      </c>
      <c r="Q122" s="73"/>
      <c r="R122" s="90"/>
    </row>
    <row r="123" spans="1:19" s="76" customFormat="1" ht="12.75" customHeight="1" thickBot="1" x14ac:dyDescent="0.35">
      <c r="A123" s="77">
        <v>6</v>
      </c>
      <c r="B123" s="70">
        <v>25</v>
      </c>
      <c r="C123" s="70">
        <v>176</v>
      </c>
      <c r="D123" s="172">
        <v>0</v>
      </c>
      <c r="E123" s="128">
        <f t="shared" si="22"/>
        <v>15.74074074074074</v>
      </c>
      <c r="F123" s="93">
        <f t="shared" si="23"/>
        <v>35.74074074074074</v>
      </c>
      <c r="G123" s="93">
        <f t="shared" si="25"/>
        <v>20.105451333333335</v>
      </c>
      <c r="H123" s="93">
        <f t="shared" si="26"/>
        <v>54.135817037037043</v>
      </c>
      <c r="I123" s="93">
        <f t="shared" si="24"/>
        <v>38.822152470370376</v>
      </c>
      <c r="J123" s="147">
        <v>8.5871250000000003</v>
      </c>
      <c r="K123" s="147">
        <v>15.99287</v>
      </c>
      <c r="L123" s="149">
        <f t="shared" si="30"/>
        <v>34.351777037037039</v>
      </c>
      <c r="M123" s="71">
        <f t="shared" si="28"/>
        <v>4.4703754333333379</v>
      </c>
      <c r="N123" s="72">
        <f t="shared" si="29"/>
        <v>19.784040000000005</v>
      </c>
      <c r="O123" s="94">
        <f t="shared" si="27"/>
        <v>4.4703754333333379</v>
      </c>
      <c r="P123" s="94">
        <f t="shared" si="27"/>
        <v>19.784040000000005</v>
      </c>
      <c r="Q123" s="73"/>
      <c r="R123" s="90"/>
    </row>
    <row r="124" spans="1:19" s="76" customFormat="1" ht="15" thickBot="1" x14ac:dyDescent="0.35">
      <c r="A124" s="77">
        <v>6</v>
      </c>
      <c r="B124" s="70">
        <v>26</v>
      </c>
      <c r="C124" s="70">
        <v>177</v>
      </c>
      <c r="D124" s="172">
        <v>0</v>
      </c>
      <c r="E124" s="128">
        <f t="shared" si="22"/>
        <v>15.925925925925926</v>
      </c>
      <c r="F124" s="93">
        <f t="shared" si="23"/>
        <v>35.925925925925924</v>
      </c>
      <c r="G124" s="93">
        <f t="shared" si="25"/>
        <v>20.194562666666666</v>
      </c>
      <c r="H124" s="93">
        <f t="shared" si="26"/>
        <v>54.420456296296301</v>
      </c>
      <c r="I124" s="93">
        <f t="shared" si="24"/>
        <v>39.018804162962965</v>
      </c>
      <c r="J124" s="147">
        <v>8.4582339999999991</v>
      </c>
      <c r="K124" s="147">
        <v>16.02758</v>
      </c>
      <c r="L124" s="149">
        <f t="shared" si="30"/>
        <v>34.42808318518518</v>
      </c>
      <c r="M124" s="71">
        <f t="shared" si="28"/>
        <v>4.5907209777777851</v>
      </c>
      <c r="N124" s="72">
        <f t="shared" si="29"/>
        <v>19.992373111111121</v>
      </c>
      <c r="O124" s="94">
        <f t="shared" si="27"/>
        <v>4.5907209777777851</v>
      </c>
      <c r="P124" s="94">
        <f t="shared" si="27"/>
        <v>19.992373111111121</v>
      </c>
      <c r="Q124" s="73"/>
      <c r="R124" s="90"/>
    </row>
    <row r="125" spans="1:19" s="76" customFormat="1" ht="15" thickBot="1" x14ac:dyDescent="0.35">
      <c r="A125" s="77">
        <v>6</v>
      </c>
      <c r="B125" s="70">
        <v>27</v>
      </c>
      <c r="C125" s="70">
        <v>178</v>
      </c>
      <c r="D125" s="172">
        <v>0</v>
      </c>
      <c r="E125" s="128">
        <f t="shared" si="22"/>
        <v>16.111111111111111</v>
      </c>
      <c r="F125" s="93">
        <f t="shared" si="23"/>
        <v>36.111111111111114</v>
      </c>
      <c r="G125" s="93">
        <f t="shared" si="25"/>
        <v>20.283674000000001</v>
      </c>
      <c r="H125" s="93">
        <f t="shared" si="26"/>
        <v>54.705095555555559</v>
      </c>
      <c r="I125" s="93">
        <f t="shared" si="24"/>
        <v>39.215455855555561</v>
      </c>
      <c r="J125" s="147">
        <v>8.5297260000000001</v>
      </c>
      <c r="K125" s="147">
        <v>16.124169999999999</v>
      </c>
      <c r="L125" s="149">
        <f t="shared" si="30"/>
        <v>34.97519644444445</v>
      </c>
      <c r="M125" s="71">
        <f t="shared" si="28"/>
        <v>4.2402594111111114</v>
      </c>
      <c r="N125" s="72">
        <f t="shared" si="29"/>
        <v>19.729899111111109</v>
      </c>
      <c r="O125" s="94">
        <f t="shared" si="27"/>
        <v>4.2402594111111114</v>
      </c>
      <c r="P125" s="94">
        <f t="shared" si="27"/>
        <v>19.729899111111109</v>
      </c>
      <c r="Q125" s="73"/>
      <c r="R125" s="90"/>
    </row>
    <row r="126" spans="1:19" s="76" customFormat="1" ht="15" thickBot="1" x14ac:dyDescent="0.35">
      <c r="A126" s="77">
        <v>6</v>
      </c>
      <c r="B126" s="70">
        <v>28</v>
      </c>
      <c r="C126" s="70">
        <v>179</v>
      </c>
      <c r="D126" s="172">
        <v>0</v>
      </c>
      <c r="E126" s="128">
        <f t="shared" si="22"/>
        <v>16.296296296296294</v>
      </c>
      <c r="F126" s="93">
        <f t="shared" si="23"/>
        <v>36.296296296296291</v>
      </c>
      <c r="G126" s="93">
        <f t="shared" si="25"/>
        <v>20.372785333333333</v>
      </c>
      <c r="H126" s="93">
        <f t="shared" si="26"/>
        <v>54.989734814814817</v>
      </c>
      <c r="I126" s="93">
        <f t="shared" si="24"/>
        <v>39.41210754814815</v>
      </c>
      <c r="J126" s="147">
        <v>8.6351859999999991</v>
      </c>
      <c r="K126" s="147">
        <v>16.052040000000002</v>
      </c>
      <c r="L126" s="149">
        <f t="shared" si="30"/>
        <v>35.403231999999988</v>
      </c>
      <c r="M126" s="71">
        <f t="shared" si="28"/>
        <v>4.0088755481481613</v>
      </c>
      <c r="N126" s="72">
        <f t="shared" si="29"/>
        <v>19.586502814814828</v>
      </c>
      <c r="O126" s="94">
        <f t="shared" si="27"/>
        <v>4.0088755481481613</v>
      </c>
      <c r="P126" s="94">
        <f t="shared" si="27"/>
        <v>19.586502814814828</v>
      </c>
      <c r="Q126" s="73"/>
      <c r="R126" s="133"/>
    </row>
    <row r="127" spans="1:19" s="76" customFormat="1" ht="15" thickBot="1" x14ac:dyDescent="0.35">
      <c r="A127" s="77">
        <v>6</v>
      </c>
      <c r="B127" s="70">
        <v>29</v>
      </c>
      <c r="C127" s="70">
        <v>180</v>
      </c>
      <c r="D127" s="172">
        <v>0</v>
      </c>
      <c r="E127" s="128">
        <f t="shared" si="22"/>
        <v>16.481481481481481</v>
      </c>
      <c r="F127" s="93">
        <f t="shared" si="23"/>
        <v>36.481481481481481</v>
      </c>
      <c r="G127" s="93">
        <f t="shared" si="25"/>
        <v>20.461896666666668</v>
      </c>
      <c r="H127" s="93">
        <f t="shared" si="26"/>
        <v>55.274374074074075</v>
      </c>
      <c r="I127" s="93">
        <f t="shared" si="24"/>
        <v>39.608759240740739</v>
      </c>
      <c r="J127" s="147">
        <v>8.9377700000000004</v>
      </c>
      <c r="K127" s="147">
        <v>16.255980000000001</v>
      </c>
      <c r="L127" s="149">
        <f t="shared" si="30"/>
        <v>36.539813333333335</v>
      </c>
      <c r="M127" s="71">
        <f t="shared" si="28"/>
        <v>3.0689459074074037</v>
      </c>
      <c r="N127" s="72">
        <f t="shared" si="29"/>
        <v>18.73456074074074</v>
      </c>
      <c r="O127" s="94">
        <f t="shared" si="27"/>
        <v>3.0689459074074037</v>
      </c>
      <c r="P127" s="94">
        <f t="shared" si="27"/>
        <v>18.73456074074074</v>
      </c>
      <c r="Q127" s="73"/>
      <c r="R127" s="90"/>
    </row>
    <row r="128" spans="1:19" s="76" customFormat="1" ht="15" thickBot="1" x14ac:dyDescent="0.35">
      <c r="A128" s="84">
        <v>6</v>
      </c>
      <c r="B128" s="85">
        <v>30</v>
      </c>
      <c r="C128" s="85">
        <v>181</v>
      </c>
      <c r="D128" s="172">
        <v>0</v>
      </c>
      <c r="E128" s="128">
        <f t="shared" si="22"/>
        <v>16.666666666666664</v>
      </c>
      <c r="F128" s="93">
        <f t="shared" si="23"/>
        <v>36.666666666666664</v>
      </c>
      <c r="G128" s="93">
        <f t="shared" si="25"/>
        <v>20.551007999999999</v>
      </c>
      <c r="H128" s="93">
        <f t="shared" si="26"/>
        <v>55.55901333333334</v>
      </c>
      <c r="I128" s="93">
        <f t="shared" si="24"/>
        <v>39.805410933333341</v>
      </c>
      <c r="J128" s="147">
        <v>9.3532060000000001</v>
      </c>
      <c r="K128" s="147">
        <v>16.504799999999999</v>
      </c>
      <c r="L128" s="149">
        <f t="shared" si="30"/>
        <v>37.962011999999994</v>
      </c>
      <c r="M128" s="71">
        <f t="shared" si="28"/>
        <v>1.8433989333333471</v>
      </c>
      <c r="N128" s="72">
        <f t="shared" si="29"/>
        <v>17.597001333333345</v>
      </c>
      <c r="O128" s="94">
        <f t="shared" si="27"/>
        <v>1.8433989333333471</v>
      </c>
      <c r="P128" s="94">
        <f t="shared" si="27"/>
        <v>17.597001333333345</v>
      </c>
      <c r="Q128" s="73"/>
      <c r="R128" s="90"/>
    </row>
    <row r="129" spans="1:19" s="76" customFormat="1" ht="15" thickBot="1" x14ac:dyDescent="0.35">
      <c r="A129" s="87">
        <v>7</v>
      </c>
      <c r="B129" s="88">
        <v>1</v>
      </c>
      <c r="C129" s="88">
        <v>182</v>
      </c>
      <c r="D129" s="172">
        <v>0</v>
      </c>
      <c r="E129" s="128">
        <f t="shared" si="22"/>
        <v>16.851851851851851</v>
      </c>
      <c r="F129" s="93">
        <f t="shared" si="23"/>
        <v>36.851851851851848</v>
      </c>
      <c r="G129" s="93">
        <f t="shared" si="25"/>
        <v>20.640119333333335</v>
      </c>
      <c r="H129" s="93">
        <f t="shared" si="26"/>
        <v>55.843652592592598</v>
      </c>
      <c r="I129" s="93">
        <f t="shared" si="24"/>
        <v>40.00206262592593</v>
      </c>
      <c r="J129" s="147">
        <v>9.6</v>
      </c>
      <c r="K129" s="147">
        <v>16.63</v>
      </c>
      <c r="L129" s="149">
        <f t="shared" si="30"/>
        <v>38.90962962962962</v>
      </c>
      <c r="M129" s="71">
        <f t="shared" si="28"/>
        <v>1.09243299629631</v>
      </c>
      <c r="N129" s="72">
        <f t="shared" si="29"/>
        <v>16.934022962962977</v>
      </c>
      <c r="O129" s="94">
        <f t="shared" si="27"/>
        <v>1.09243299629631</v>
      </c>
      <c r="P129" s="94">
        <f t="shared" si="27"/>
        <v>16.934022962962977</v>
      </c>
      <c r="Q129" s="73"/>
      <c r="R129" s="90"/>
    </row>
    <row r="130" spans="1:19" s="76" customFormat="1" ht="15" thickBot="1" x14ac:dyDescent="0.35">
      <c r="A130" s="77">
        <v>7</v>
      </c>
      <c r="B130" s="70">
        <v>2</v>
      </c>
      <c r="C130" s="70">
        <v>183</v>
      </c>
      <c r="D130" s="172">
        <v>0</v>
      </c>
      <c r="E130" s="128">
        <f t="shared" si="22"/>
        <v>17.037037037037035</v>
      </c>
      <c r="F130" s="93">
        <f t="shared" si="23"/>
        <v>37.037037037037038</v>
      </c>
      <c r="G130" s="93">
        <f t="shared" si="25"/>
        <v>20.729230666666666</v>
      </c>
      <c r="H130" s="93">
        <f t="shared" si="26"/>
        <v>56.128291851851856</v>
      </c>
      <c r="I130" s="93">
        <f t="shared" si="24"/>
        <v>40.198714318518526</v>
      </c>
      <c r="J130" s="147">
        <v>9.83</v>
      </c>
      <c r="K130" s="147">
        <v>16.59</v>
      </c>
      <c r="L130" s="149">
        <f t="shared" si="30"/>
        <v>39.629444444444445</v>
      </c>
      <c r="M130" s="71">
        <f t="shared" si="28"/>
        <v>0.56926987407408092</v>
      </c>
      <c r="N130" s="72">
        <f t="shared" si="29"/>
        <v>16.498847407407411</v>
      </c>
      <c r="O130" s="94">
        <f t="shared" si="27"/>
        <v>0.56926987407408092</v>
      </c>
      <c r="P130" s="94">
        <f t="shared" si="27"/>
        <v>16.498847407407411</v>
      </c>
      <c r="Q130" s="73"/>
      <c r="R130" s="90"/>
    </row>
    <row r="131" spans="1:19" s="76" customFormat="1" ht="15" thickBot="1" x14ac:dyDescent="0.35">
      <c r="A131" s="77">
        <v>7</v>
      </c>
      <c r="B131" s="70">
        <v>3</v>
      </c>
      <c r="C131" s="70">
        <v>184</v>
      </c>
      <c r="D131" s="172">
        <v>0</v>
      </c>
      <c r="E131" s="128">
        <f t="shared" si="22"/>
        <v>17.222222222222221</v>
      </c>
      <c r="F131" s="93">
        <f t="shared" si="23"/>
        <v>37.222222222222221</v>
      </c>
      <c r="G131" s="93">
        <f t="shared" si="25"/>
        <v>20.818342000000001</v>
      </c>
      <c r="H131" s="93">
        <f t="shared" si="26"/>
        <v>56.412931111111114</v>
      </c>
      <c r="I131" s="93">
        <f t="shared" si="24"/>
        <v>40.395366011111115</v>
      </c>
      <c r="J131" s="147">
        <v>10.19</v>
      </c>
      <c r="K131" s="147">
        <v>16.72</v>
      </c>
      <c r="L131" s="149">
        <f t="shared" si="30"/>
        <v>40.815555555555548</v>
      </c>
      <c r="M131" s="71">
        <f t="shared" si="28"/>
        <v>-0.42018954444443324</v>
      </c>
      <c r="N131" s="72">
        <f t="shared" si="29"/>
        <v>15.597375555555566</v>
      </c>
      <c r="O131" s="94">
        <f t="shared" si="27"/>
        <v>0</v>
      </c>
      <c r="P131" s="94">
        <f t="shared" si="27"/>
        <v>15.597375555555566</v>
      </c>
      <c r="Q131" s="73"/>
      <c r="R131" s="90"/>
      <c r="S131" s="75"/>
    </row>
    <row r="132" spans="1:19" s="76" customFormat="1" ht="15" thickBot="1" x14ac:dyDescent="0.35">
      <c r="A132" s="77">
        <v>7</v>
      </c>
      <c r="B132" s="70">
        <v>4</v>
      </c>
      <c r="C132" s="70">
        <v>185</v>
      </c>
      <c r="D132" s="172">
        <v>0</v>
      </c>
      <c r="E132" s="128">
        <f t="shared" si="22"/>
        <v>17.407407407407405</v>
      </c>
      <c r="F132" s="93">
        <f t="shared" si="23"/>
        <v>37.407407407407405</v>
      </c>
      <c r="G132" s="93">
        <f t="shared" si="25"/>
        <v>20.907453333333333</v>
      </c>
      <c r="H132" s="93">
        <f t="shared" si="26"/>
        <v>56.697570370370372</v>
      </c>
      <c r="I132" s="93">
        <f t="shared" si="24"/>
        <v>40.592017703703704</v>
      </c>
      <c r="J132" s="147">
        <v>10.52</v>
      </c>
      <c r="K132" s="147">
        <v>16.88</v>
      </c>
      <c r="L132" s="149">
        <f t="shared" si="30"/>
        <v>41.983703703703696</v>
      </c>
      <c r="M132" s="71">
        <f t="shared" si="28"/>
        <v>-1.3916859999999929</v>
      </c>
      <c r="N132" s="72">
        <f t="shared" si="29"/>
        <v>14.713866666666675</v>
      </c>
      <c r="O132" s="94">
        <f t="shared" si="27"/>
        <v>0</v>
      </c>
      <c r="P132" s="94">
        <f t="shared" si="27"/>
        <v>14.713866666666675</v>
      </c>
      <c r="Q132" s="73"/>
      <c r="R132" s="90"/>
    </row>
    <row r="133" spans="1:19" s="76" customFormat="1" ht="15" thickBot="1" x14ac:dyDescent="0.35">
      <c r="A133" s="77">
        <v>7</v>
      </c>
      <c r="B133" s="70">
        <v>5</v>
      </c>
      <c r="C133" s="70">
        <v>186</v>
      </c>
      <c r="D133" s="172">
        <v>0</v>
      </c>
      <c r="E133" s="128">
        <f t="shared" si="22"/>
        <v>17.592592592592592</v>
      </c>
      <c r="F133" s="93">
        <f t="shared" si="23"/>
        <v>37.592592592592595</v>
      </c>
      <c r="G133" s="93">
        <f t="shared" si="25"/>
        <v>20.996564666666668</v>
      </c>
      <c r="H133" s="93">
        <f t="shared" si="26"/>
        <v>56.982209629629637</v>
      </c>
      <c r="I133" s="93">
        <f t="shared" si="24"/>
        <v>40.788669396296299</v>
      </c>
      <c r="J133" s="147">
        <v>11.04</v>
      </c>
      <c r="K133" s="147">
        <v>17.12</v>
      </c>
      <c r="L133" s="149">
        <f t="shared" si="30"/>
        <v>43.638518518518524</v>
      </c>
      <c r="M133" s="71">
        <f t="shared" si="28"/>
        <v>-2.8498491222222242</v>
      </c>
      <c r="N133" s="72">
        <f t="shared" si="29"/>
        <v>13.343691111111113</v>
      </c>
      <c r="O133" s="94">
        <f t="shared" si="27"/>
        <v>0</v>
      </c>
      <c r="P133" s="94">
        <f t="shared" si="27"/>
        <v>13.343691111111113</v>
      </c>
      <c r="Q133" s="73"/>
      <c r="R133" s="90"/>
    </row>
    <row r="134" spans="1:19" s="76" customFormat="1" ht="15" thickBot="1" x14ac:dyDescent="0.35">
      <c r="A134" s="77">
        <v>7</v>
      </c>
      <c r="B134" s="70">
        <v>6</v>
      </c>
      <c r="C134" s="70">
        <v>187</v>
      </c>
      <c r="D134" s="172">
        <v>0</v>
      </c>
      <c r="E134" s="128">
        <f t="shared" ref="E134:E146" si="31">(($D$29-$D$28)/($F$27-$F$26))*(C134-$F$26)</f>
        <v>17.777777777777779</v>
      </c>
      <c r="F134" s="93">
        <f t="shared" si="23"/>
        <v>37.777777777777779</v>
      </c>
      <c r="G134" s="93">
        <f t="shared" si="25"/>
        <v>21.085675999999999</v>
      </c>
      <c r="H134" s="93">
        <f t="shared" si="26"/>
        <v>57.266848888888894</v>
      </c>
      <c r="I134" s="93">
        <f t="shared" si="24"/>
        <v>40.985321088888895</v>
      </c>
      <c r="J134" s="147">
        <v>12.26</v>
      </c>
      <c r="K134" s="147">
        <v>17.170000000000002</v>
      </c>
      <c r="L134" s="149">
        <f t="shared" si="30"/>
        <v>46.459444444444443</v>
      </c>
      <c r="M134" s="71">
        <f t="shared" si="28"/>
        <v>-5.4741233555555482</v>
      </c>
      <c r="N134" s="72">
        <f t="shared" si="29"/>
        <v>10.807404444444451</v>
      </c>
      <c r="O134" s="94">
        <f t="shared" si="27"/>
        <v>0</v>
      </c>
      <c r="P134" s="94">
        <f t="shared" si="27"/>
        <v>10.807404444444451</v>
      </c>
      <c r="Q134" s="73"/>
      <c r="R134" s="90"/>
    </row>
    <row r="135" spans="1:19" s="76" customFormat="1" ht="15" thickBot="1" x14ac:dyDescent="0.35">
      <c r="A135" s="77">
        <v>7</v>
      </c>
      <c r="B135" s="70">
        <v>7</v>
      </c>
      <c r="C135" s="70">
        <v>188</v>
      </c>
      <c r="D135" s="172">
        <v>0</v>
      </c>
      <c r="E135" s="128">
        <f t="shared" si="31"/>
        <v>17.962962962962962</v>
      </c>
      <c r="F135" s="93">
        <f t="shared" ref="F135:F146" si="32">$D$28+E135</f>
        <v>37.962962962962962</v>
      </c>
      <c r="G135" s="93">
        <f t="shared" si="25"/>
        <v>21.174787333333335</v>
      </c>
      <c r="H135" s="93">
        <f t="shared" si="26"/>
        <v>57.551488148148152</v>
      </c>
      <c r="I135" s="93">
        <f t="shared" si="24"/>
        <v>41.181972781481491</v>
      </c>
      <c r="J135" s="147">
        <v>12.79</v>
      </c>
      <c r="K135" s="147">
        <v>16.61</v>
      </c>
      <c r="L135" s="149">
        <f t="shared" si="30"/>
        <v>47.111481481481476</v>
      </c>
      <c r="M135" s="71">
        <f t="shared" si="28"/>
        <v>-5.9295086999999853</v>
      </c>
      <c r="N135" s="72">
        <f t="shared" si="29"/>
        <v>10.440006666666676</v>
      </c>
      <c r="O135" s="94">
        <f t="shared" si="27"/>
        <v>0</v>
      </c>
      <c r="P135" s="94">
        <f t="shared" si="27"/>
        <v>10.440006666666676</v>
      </c>
      <c r="Q135" s="73"/>
      <c r="R135" s="90"/>
    </row>
    <row r="136" spans="1:19" s="76" customFormat="1" ht="15" thickBot="1" x14ac:dyDescent="0.35">
      <c r="A136" s="77">
        <v>7</v>
      </c>
      <c r="B136" s="70">
        <v>8</v>
      </c>
      <c r="C136" s="70">
        <v>189</v>
      </c>
      <c r="D136" s="172">
        <v>0</v>
      </c>
      <c r="E136" s="128">
        <f t="shared" si="31"/>
        <v>18.148148148148149</v>
      </c>
      <c r="F136" s="93">
        <f t="shared" si="32"/>
        <v>38.148148148148152</v>
      </c>
      <c r="G136" s="93">
        <f t="shared" si="25"/>
        <v>21.263898666666666</v>
      </c>
      <c r="H136" s="93">
        <f t="shared" si="26"/>
        <v>57.836127407407417</v>
      </c>
      <c r="I136" s="93">
        <f t="shared" si="24"/>
        <v>41.378624474074087</v>
      </c>
      <c r="J136" s="147">
        <v>12.83</v>
      </c>
      <c r="K136" s="147">
        <v>16.149999999999999</v>
      </c>
      <c r="L136" s="149">
        <f t="shared" si="30"/>
        <v>46.894259259259265</v>
      </c>
      <c r="M136" s="71">
        <f t="shared" si="28"/>
        <v>-5.5156347851851777</v>
      </c>
      <c r="N136" s="72">
        <f t="shared" si="29"/>
        <v>10.941868148148153</v>
      </c>
      <c r="O136" s="94">
        <f t="shared" si="27"/>
        <v>0</v>
      </c>
      <c r="P136" s="94">
        <f t="shared" si="27"/>
        <v>10.941868148148153</v>
      </c>
      <c r="Q136" s="73"/>
      <c r="R136" s="133"/>
    </row>
    <row r="137" spans="1:19" s="76" customFormat="1" ht="15" thickBot="1" x14ac:dyDescent="0.35">
      <c r="A137" s="77">
        <v>7</v>
      </c>
      <c r="B137" s="70">
        <v>9</v>
      </c>
      <c r="C137" s="70">
        <v>190</v>
      </c>
      <c r="D137" s="172">
        <v>0</v>
      </c>
      <c r="E137" s="128">
        <f t="shared" si="31"/>
        <v>18.333333333333332</v>
      </c>
      <c r="F137" s="93">
        <f t="shared" si="32"/>
        <v>38.333333333333329</v>
      </c>
      <c r="G137" s="93">
        <f t="shared" si="25"/>
        <v>21.353010000000001</v>
      </c>
      <c r="H137" s="93">
        <f t="shared" si="26"/>
        <v>58.120766666666668</v>
      </c>
      <c r="I137" s="93">
        <f t="shared" si="24"/>
        <v>41.575276166666669</v>
      </c>
      <c r="J137" s="147">
        <v>13.06</v>
      </c>
      <c r="K137" s="147">
        <v>15.99</v>
      </c>
      <c r="L137" s="149">
        <f t="shared" si="30"/>
        <v>47.44</v>
      </c>
      <c r="M137" s="71">
        <f t="shared" si="28"/>
        <v>-5.8647238333333291</v>
      </c>
      <c r="N137" s="72">
        <f t="shared" si="29"/>
        <v>10.680766666666671</v>
      </c>
      <c r="O137" s="94">
        <f t="shared" si="27"/>
        <v>0</v>
      </c>
      <c r="P137" s="94">
        <f t="shared" si="27"/>
        <v>10.680766666666671</v>
      </c>
      <c r="Q137" s="73"/>
      <c r="R137" s="90"/>
    </row>
    <row r="138" spans="1:19" s="76" customFormat="1" ht="15" thickBot="1" x14ac:dyDescent="0.35">
      <c r="A138" s="77">
        <v>7</v>
      </c>
      <c r="B138" s="70">
        <v>10</v>
      </c>
      <c r="C138" s="70">
        <v>191</v>
      </c>
      <c r="D138" s="172">
        <v>0</v>
      </c>
      <c r="E138" s="128">
        <f t="shared" si="31"/>
        <v>18.518518518518519</v>
      </c>
      <c r="F138" s="93">
        <f t="shared" si="32"/>
        <v>38.518518518518519</v>
      </c>
      <c r="G138" s="93">
        <f t="shared" si="25"/>
        <v>21.442121333333333</v>
      </c>
      <c r="H138" s="93">
        <f t="shared" si="26"/>
        <v>58.405405925925933</v>
      </c>
      <c r="I138" s="93">
        <f t="shared" si="24"/>
        <v>41.771927859259264</v>
      </c>
      <c r="J138" s="147">
        <v>13.15</v>
      </c>
      <c r="K138" s="147">
        <v>15.84</v>
      </c>
      <c r="L138" s="149">
        <f t="shared" si="30"/>
        <v>47.713333333333338</v>
      </c>
      <c r="M138" s="71">
        <f t="shared" si="28"/>
        <v>-5.9414054740740738</v>
      </c>
      <c r="N138" s="72">
        <f t="shared" si="29"/>
        <v>10.692072592592595</v>
      </c>
      <c r="O138" s="94">
        <f t="shared" si="27"/>
        <v>0</v>
      </c>
      <c r="P138" s="94">
        <f t="shared" si="27"/>
        <v>10.692072592592595</v>
      </c>
      <c r="Q138" s="73"/>
      <c r="R138" s="90"/>
    </row>
    <row r="139" spans="1:19" s="76" customFormat="1" ht="15" thickBot="1" x14ac:dyDescent="0.35">
      <c r="A139" s="77">
        <v>7</v>
      </c>
      <c r="B139" s="70">
        <v>11</v>
      </c>
      <c r="C139" s="70">
        <v>192</v>
      </c>
      <c r="D139" s="172">
        <v>0</v>
      </c>
      <c r="E139" s="128">
        <f t="shared" si="31"/>
        <v>18.703703703703702</v>
      </c>
      <c r="F139" s="93">
        <f t="shared" si="32"/>
        <v>38.703703703703702</v>
      </c>
      <c r="G139" s="93">
        <f t="shared" si="25"/>
        <v>21.531232666666668</v>
      </c>
      <c r="H139" s="93">
        <f t="shared" si="26"/>
        <v>58.690045185185184</v>
      </c>
      <c r="I139" s="93">
        <f t="shared" si="24"/>
        <v>41.968579551851853</v>
      </c>
      <c r="J139" s="147">
        <v>13.14</v>
      </c>
      <c r="K139" s="147">
        <v>15.66</v>
      </c>
      <c r="L139" s="149">
        <f t="shared" si="30"/>
        <v>47.74</v>
      </c>
      <c r="M139" s="71">
        <f t="shared" si="28"/>
        <v>-5.7714204481481488</v>
      </c>
      <c r="N139" s="72">
        <f t="shared" si="29"/>
        <v>10.950045185185182</v>
      </c>
      <c r="O139" s="94">
        <f t="shared" ref="O139:P144" si="33">IF(M139&gt;0,M139,)</f>
        <v>0</v>
      </c>
      <c r="P139" s="94">
        <f t="shared" si="33"/>
        <v>10.950045185185182</v>
      </c>
      <c r="Q139" s="73"/>
      <c r="R139" s="90"/>
    </row>
    <row r="140" spans="1:19" s="76" customFormat="1" ht="15" thickBot="1" x14ac:dyDescent="0.35">
      <c r="A140" s="77">
        <v>7</v>
      </c>
      <c r="B140" s="70">
        <v>12</v>
      </c>
      <c r="C140" s="70">
        <v>193</v>
      </c>
      <c r="D140" s="172">
        <v>7.8000001909999996</v>
      </c>
      <c r="E140" s="128">
        <f t="shared" si="31"/>
        <v>18.888888888888889</v>
      </c>
      <c r="F140" s="93">
        <f t="shared" si="32"/>
        <v>38.888888888888886</v>
      </c>
      <c r="G140" s="93">
        <f t="shared" si="25"/>
        <v>21.620344000000003</v>
      </c>
      <c r="H140" s="93">
        <f t="shared" si="26"/>
        <v>58.974684444444449</v>
      </c>
      <c r="I140" s="93">
        <f t="shared" si="24"/>
        <v>42.165231244444449</v>
      </c>
      <c r="J140" s="147">
        <v>13.03</v>
      </c>
      <c r="K140" s="147">
        <v>15.25</v>
      </c>
      <c r="L140" s="149">
        <f t="shared" si="30"/>
        <v>47.240555555555545</v>
      </c>
      <c r="M140" s="71">
        <f t="shared" si="28"/>
        <v>-5.0753243111110962</v>
      </c>
      <c r="N140" s="72">
        <f t="shared" si="29"/>
        <v>11.734128888888904</v>
      </c>
      <c r="O140" s="94">
        <f t="shared" si="33"/>
        <v>0</v>
      </c>
      <c r="P140" s="94">
        <f t="shared" si="33"/>
        <v>11.734128888888904</v>
      </c>
      <c r="Q140" s="73"/>
      <c r="R140" s="133"/>
    </row>
    <row r="141" spans="1:19" s="76" customFormat="1" ht="15" thickBot="1" x14ac:dyDescent="0.35">
      <c r="A141" s="77">
        <v>7</v>
      </c>
      <c r="B141" s="70">
        <v>13</v>
      </c>
      <c r="C141" s="70">
        <v>194</v>
      </c>
      <c r="D141" s="172">
        <v>7</v>
      </c>
      <c r="E141" s="128">
        <f t="shared" si="31"/>
        <v>19.074074074074073</v>
      </c>
      <c r="F141" s="93">
        <f t="shared" si="32"/>
        <v>39.074074074074076</v>
      </c>
      <c r="G141" s="93">
        <f t="shared" si="25"/>
        <v>21.709455333333334</v>
      </c>
      <c r="H141" s="93">
        <f t="shared" si="26"/>
        <v>59.259323703703707</v>
      </c>
      <c r="I141" s="93">
        <f t="shared" si="24"/>
        <v>42.361882937037038</v>
      </c>
      <c r="J141" s="147">
        <v>13.29</v>
      </c>
      <c r="K141" s="147">
        <v>15.2</v>
      </c>
      <c r="L141" s="149">
        <f t="shared" si="30"/>
        <v>47.972592592592591</v>
      </c>
      <c r="M141" s="71">
        <f t="shared" si="28"/>
        <v>-5.6107096555555529</v>
      </c>
      <c r="N141" s="72">
        <f t="shared" si="29"/>
        <v>11.286731111111116</v>
      </c>
      <c r="O141" s="94">
        <f t="shared" si="33"/>
        <v>0</v>
      </c>
      <c r="P141" s="94">
        <f t="shared" si="33"/>
        <v>11.286731111111116</v>
      </c>
      <c r="Q141" s="73"/>
      <c r="R141" s="90"/>
    </row>
    <row r="142" spans="1:19" s="76" customFormat="1" ht="15" thickBot="1" x14ac:dyDescent="0.35">
      <c r="A142" s="77">
        <v>7</v>
      </c>
      <c r="B142" s="70">
        <v>14</v>
      </c>
      <c r="C142" s="70">
        <v>195</v>
      </c>
      <c r="D142" s="172">
        <v>1.3999999759999999</v>
      </c>
      <c r="E142" s="128">
        <f t="shared" si="31"/>
        <v>19.25925925925926</v>
      </c>
      <c r="F142" s="93">
        <f t="shared" si="32"/>
        <v>39.25925925925926</v>
      </c>
      <c r="G142" s="93">
        <f t="shared" si="25"/>
        <v>21.798566666666666</v>
      </c>
      <c r="H142" s="93">
        <f t="shared" si="26"/>
        <v>59.543962962962965</v>
      </c>
      <c r="I142" s="93">
        <f t="shared" si="24"/>
        <v>42.558534629629634</v>
      </c>
      <c r="J142" s="147">
        <v>13.85</v>
      </c>
      <c r="K142" s="147">
        <v>15.2</v>
      </c>
      <c r="L142" s="149">
        <f t="shared" si="30"/>
        <v>49.374074074074073</v>
      </c>
      <c r="M142" s="71">
        <f t="shared" si="28"/>
        <v>-6.8155394444444397</v>
      </c>
      <c r="N142" s="72">
        <f t="shared" si="29"/>
        <v>10.169888888888892</v>
      </c>
      <c r="O142" s="94">
        <f t="shared" si="33"/>
        <v>0</v>
      </c>
      <c r="P142" s="94">
        <f t="shared" si="33"/>
        <v>10.169888888888892</v>
      </c>
      <c r="Q142" s="73"/>
      <c r="R142" s="90"/>
    </row>
    <row r="143" spans="1:19" s="76" customFormat="1" ht="15" thickBot="1" x14ac:dyDescent="0.35">
      <c r="A143" s="77">
        <v>7</v>
      </c>
      <c r="B143" s="70">
        <v>15</v>
      </c>
      <c r="C143" s="70">
        <v>196</v>
      </c>
      <c r="D143" s="172">
        <v>0.20000000300000001</v>
      </c>
      <c r="E143" s="128">
        <f t="shared" si="31"/>
        <v>19.444444444444443</v>
      </c>
      <c r="F143" s="93">
        <f t="shared" si="32"/>
        <v>39.444444444444443</v>
      </c>
      <c r="G143" s="93">
        <f t="shared" si="25"/>
        <v>21.887678000000001</v>
      </c>
      <c r="H143" s="93">
        <f t="shared" si="26"/>
        <v>59.82860222222223</v>
      </c>
      <c r="I143" s="93">
        <f t="shared" si="24"/>
        <v>42.755186322222229</v>
      </c>
      <c r="J143" s="147">
        <v>13.85</v>
      </c>
      <c r="K143" s="147">
        <v>15.1</v>
      </c>
      <c r="L143" s="149">
        <f t="shared" si="30"/>
        <v>49.511111111111106</v>
      </c>
      <c r="M143" s="71">
        <f t="shared" si="28"/>
        <v>-6.7559247888888763</v>
      </c>
      <c r="N143" s="72">
        <f t="shared" si="29"/>
        <v>10.317491111111124</v>
      </c>
      <c r="O143" s="94">
        <f t="shared" si="33"/>
        <v>0</v>
      </c>
      <c r="P143" s="94">
        <f t="shared" si="33"/>
        <v>10.317491111111124</v>
      </c>
      <c r="Q143" s="73"/>
      <c r="R143" s="90"/>
    </row>
    <row r="144" spans="1:19" s="76" customFormat="1" ht="15" thickBot="1" x14ac:dyDescent="0.35">
      <c r="A144" s="77">
        <v>7</v>
      </c>
      <c r="B144" s="70">
        <v>16</v>
      </c>
      <c r="C144" s="70">
        <v>197</v>
      </c>
      <c r="D144" s="170">
        <v>0</v>
      </c>
      <c r="E144" s="128">
        <f t="shared" si="31"/>
        <v>19.62962962962963</v>
      </c>
      <c r="F144" s="93">
        <f t="shared" si="32"/>
        <v>39.629629629629633</v>
      </c>
      <c r="G144" s="93">
        <f t="shared" si="25"/>
        <v>21.976789333333336</v>
      </c>
      <c r="H144" s="93">
        <f t="shared" si="26"/>
        <v>60.113241481481488</v>
      </c>
      <c r="I144" s="93">
        <f t="shared" si="24"/>
        <v>42.951838014814825</v>
      </c>
      <c r="J144" s="147">
        <v>13.53</v>
      </c>
      <c r="K144" s="147">
        <v>15</v>
      </c>
      <c r="L144" s="149">
        <f t="shared" si="30"/>
        <v>49.004444444444445</v>
      </c>
      <c r="M144" s="71">
        <f t="shared" si="28"/>
        <v>-6.0526064296296198</v>
      </c>
      <c r="N144" s="72">
        <f t="shared" si="29"/>
        <v>11.108797037037043</v>
      </c>
      <c r="O144" s="94">
        <f t="shared" si="33"/>
        <v>0</v>
      </c>
      <c r="P144" s="94">
        <f t="shared" si="33"/>
        <v>11.108797037037043</v>
      </c>
      <c r="Q144" s="73"/>
      <c r="R144" s="90"/>
    </row>
    <row r="145" spans="1:64" s="76" customFormat="1" ht="15" thickBot="1" x14ac:dyDescent="0.35">
      <c r="A145" s="77">
        <v>7</v>
      </c>
      <c r="B145" s="70">
        <v>17</v>
      </c>
      <c r="C145" s="70">
        <v>198</v>
      </c>
      <c r="D145" s="170">
        <v>0</v>
      </c>
      <c r="E145" s="128">
        <f t="shared" si="31"/>
        <v>19.814814814814813</v>
      </c>
      <c r="F145" s="93">
        <f t="shared" si="32"/>
        <v>39.81481481481481</v>
      </c>
      <c r="G145" s="93">
        <f t="shared" si="25"/>
        <v>22.065900666666668</v>
      </c>
      <c r="H145" s="93">
        <f t="shared" si="26"/>
        <v>60.397880740740746</v>
      </c>
      <c r="I145" s="93">
        <f t="shared" si="24"/>
        <v>43.148489707407414</v>
      </c>
      <c r="J145" s="147">
        <v>12.95</v>
      </c>
      <c r="K145" s="147">
        <v>14.67</v>
      </c>
      <c r="L145" s="149">
        <f t="shared" si="30"/>
        <v>47.633333333333326</v>
      </c>
      <c r="M145" s="71">
        <f t="shared" si="28"/>
        <v>-4.4848436259259117</v>
      </c>
      <c r="N145" s="72">
        <f t="shared" si="29"/>
        <v>12.76454740740742</v>
      </c>
      <c r="O145" s="94">
        <f t="shared" ref="O145:O146" si="34">IF(M145&gt;0,M145,)</f>
        <v>0</v>
      </c>
      <c r="P145" s="94">
        <f t="shared" ref="P145:P146" si="35">IF(N145&gt;0,N145,)</f>
        <v>12.76454740740742</v>
      </c>
      <c r="Q145" s="73"/>
      <c r="R145" s="90"/>
    </row>
    <row r="146" spans="1:64" s="76" customFormat="1" x14ac:dyDescent="0.3">
      <c r="A146" s="77">
        <v>7</v>
      </c>
      <c r="B146" s="70">
        <v>18</v>
      </c>
      <c r="C146" s="70">
        <v>199</v>
      </c>
      <c r="D146" s="170">
        <v>0</v>
      </c>
      <c r="E146" s="128">
        <f t="shared" si="31"/>
        <v>20</v>
      </c>
      <c r="F146" s="93">
        <f t="shared" si="32"/>
        <v>40</v>
      </c>
      <c r="G146" s="93">
        <f t="shared" si="25"/>
        <v>22.155011999999999</v>
      </c>
      <c r="H146" s="93">
        <f t="shared" si="26"/>
        <v>60.682520000000011</v>
      </c>
      <c r="I146" s="93">
        <f t="shared" si="24"/>
        <v>43.345141400000003</v>
      </c>
      <c r="J146" s="147">
        <v>12.36</v>
      </c>
      <c r="K146" s="147">
        <v>14.4</v>
      </c>
      <c r="L146" s="149">
        <f t="shared" si="30"/>
        <v>46.32</v>
      </c>
      <c r="M146" s="71">
        <f t="shared" si="28"/>
        <v>-2.9748585999999975</v>
      </c>
      <c r="N146" s="72">
        <f t="shared" si="29"/>
        <v>14.362520000000011</v>
      </c>
      <c r="O146" s="94">
        <f t="shared" si="34"/>
        <v>0</v>
      </c>
      <c r="P146" s="94">
        <f t="shared" si="35"/>
        <v>14.362520000000011</v>
      </c>
      <c r="Q146" s="73"/>
      <c r="R146" s="90"/>
    </row>
    <row r="160" spans="1:64" x14ac:dyDescent="0.3">
      <c r="P160" s="102"/>
      <c r="Q160" s="102"/>
      <c r="R160" s="102"/>
      <c r="S160" s="97"/>
      <c r="T160" s="97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BK160" s="102"/>
      <c r="BL160" s="102" t="s">
        <v>9</v>
      </c>
    </row>
    <row r="161" spans="16:64" x14ac:dyDescent="0.3">
      <c r="P161" s="102"/>
      <c r="Q161" s="102"/>
      <c r="R161" s="102"/>
      <c r="S161" s="97"/>
      <c r="T161" s="97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BK161" s="102"/>
      <c r="BL161" s="102" t="s">
        <v>9</v>
      </c>
    </row>
    <row r="162" spans="16:64" x14ac:dyDescent="0.3">
      <c r="P162" s="102"/>
      <c r="Q162" s="102"/>
      <c r="R162" s="102"/>
      <c r="S162" s="97"/>
      <c r="T162" s="97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BK162" s="102"/>
      <c r="BL162" s="102" t="s">
        <v>9</v>
      </c>
    </row>
    <row r="179" spans="13:15" x14ac:dyDescent="0.3">
      <c r="M179" s="102"/>
      <c r="N179" s="102"/>
      <c r="O179" s="102"/>
    </row>
    <row r="180" spans="13:15" x14ac:dyDescent="0.3">
      <c r="M180" s="102"/>
      <c r="N180" s="102"/>
      <c r="O180" s="102"/>
    </row>
    <row r="181" spans="13:15" x14ac:dyDescent="0.3">
      <c r="M181" s="102"/>
      <c r="N181" s="102"/>
      <c r="O181" s="102"/>
    </row>
  </sheetData>
  <mergeCells count="11">
    <mergeCell ref="A1:C1"/>
    <mergeCell ref="O38:P38"/>
    <mergeCell ref="F12:G14"/>
    <mergeCell ref="G33:I33"/>
    <mergeCell ref="H12:I12"/>
    <mergeCell ref="F15:F16"/>
    <mergeCell ref="F17:F18"/>
    <mergeCell ref="F19:F20"/>
    <mergeCell ref="A33:A35"/>
    <mergeCell ref="B33:B35"/>
    <mergeCell ref="F9:J9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Pozemek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Duffková Renata</dc:creator>
  <cp:lastModifiedBy>Holub Jiří</cp:lastModifiedBy>
  <dcterms:created xsi:type="dcterms:W3CDTF">2018-03-09T11:58:32Z</dcterms:created>
  <dcterms:modified xsi:type="dcterms:W3CDTF">2020-04-22T14:59:19Z</dcterms:modified>
</cp:coreProperties>
</file>